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65" activeTab="0"/>
  </bookViews>
  <sheets>
    <sheet name="Доходы" sheetId="1" r:id="rId1"/>
    <sheet name="Отклонения" sheetId="2" r:id="rId2"/>
    <sheet name="МФ" sheetId="3" r:id="rId3"/>
    <sheet name="Задание" sheetId="4" r:id="rId4"/>
    <sheet name="Ожидаемые доходы" sheetId="5" r:id="rId5"/>
  </sheets>
  <definedNames>
    <definedName name="_GoBack" localSheetId="0">'Доходы'!#REF!</definedName>
    <definedName name="_xlnm.Print_Area" localSheetId="3">'Задание'!$A$2:$BF$28</definedName>
    <definedName name="_xlnm.Print_Area" localSheetId="2">'МФ'!$A$2:$BE$22</definedName>
    <definedName name="_xlnm.Print_Area" localSheetId="1">'Отклонения'!$A$1:$H$62</definedName>
  </definedNames>
  <calcPr fullCalcOnLoad="1"/>
</workbook>
</file>

<file path=xl/sharedStrings.xml><?xml version="1.0" encoding="utf-8"?>
<sst xmlns="http://schemas.openxmlformats.org/spreadsheetml/2006/main" count="548" uniqueCount="193">
  <si>
    <t>Вид налога</t>
  </si>
  <si>
    <t>январь</t>
  </si>
  <si>
    <t>НДФЛ</t>
  </si>
  <si>
    <t>Сельхоз.</t>
  </si>
  <si>
    <t>Имущество</t>
  </si>
  <si>
    <t>Земельный</t>
  </si>
  <si>
    <t>частный</t>
  </si>
  <si>
    <t>предприятия</t>
  </si>
  <si>
    <t>план</t>
  </si>
  <si>
    <t>факт</t>
  </si>
  <si>
    <t>февраль</t>
  </si>
  <si>
    <t>март</t>
  </si>
  <si>
    <t>апрель</t>
  </si>
  <si>
    <t>ВСЕГО:</t>
  </si>
  <si>
    <t>Аренда</t>
  </si>
  <si>
    <t>%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</si>
  <si>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</si>
  <si>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</si>
  <si>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</si>
  <si>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</si>
  <si>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</si>
  <si>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</si>
  <si>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</si>
  <si>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</si>
  <si>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С/х</t>
  </si>
  <si>
    <t>Земля</t>
  </si>
  <si>
    <t>3 квартал</t>
  </si>
  <si>
    <t>2 квартал</t>
  </si>
  <si>
    <t>1 квартал</t>
  </si>
  <si>
    <t>4 квартал</t>
  </si>
  <si>
    <t>год</t>
  </si>
  <si>
    <t>Им-ство</t>
  </si>
  <si>
    <t>Упрощенка</t>
  </si>
  <si>
    <t>Госпошлина</t>
  </si>
  <si>
    <t>НАЛОГИ ИТОГО:</t>
  </si>
  <si>
    <t>НЕНАЛОГИ ИТОГО:</t>
  </si>
  <si>
    <t>Госпошл.</t>
  </si>
  <si>
    <t>УСН</t>
  </si>
  <si>
    <t>план МФ</t>
  </si>
  <si>
    <t>откл МФ</t>
  </si>
  <si>
    <t>откл Глава</t>
  </si>
  <si>
    <t>Прочие неналоговые</t>
  </si>
  <si>
    <t>Прочие</t>
  </si>
  <si>
    <t>Аренда (имущество)</t>
  </si>
  <si>
    <t xml:space="preserve">Платные услуги </t>
  </si>
  <si>
    <t>Прочие неналоговые доходы</t>
  </si>
  <si>
    <t>Дотации выравнивание</t>
  </si>
  <si>
    <t>Продажа зем.уч-ков</t>
  </si>
  <si>
    <t>Спонсорская</t>
  </si>
  <si>
    <t>С/х налог</t>
  </si>
  <si>
    <t>Земельный-2006</t>
  </si>
  <si>
    <t>Перечисления</t>
  </si>
  <si>
    <t>Ежедневная  информация о собственных доходах поступающих                                                                                                                      в бюджет Кривянского сельского поселения</t>
  </si>
  <si>
    <t>отк</t>
  </si>
  <si>
    <t>Штрафы</t>
  </si>
  <si>
    <t>Земельный физ</t>
  </si>
  <si>
    <t>Земельный юр</t>
  </si>
  <si>
    <t>ГосПошлина</t>
  </si>
  <si>
    <t>Аренда земля</t>
  </si>
  <si>
    <t>Аренда имущ</t>
  </si>
  <si>
    <t>.</t>
  </si>
  <si>
    <t>Неуплата физ.лицами</t>
  </si>
  <si>
    <t>штрафы</t>
  </si>
  <si>
    <t>202 04999 10 0000 151</t>
  </si>
  <si>
    <t>202 01001 10 0000 100</t>
  </si>
  <si>
    <t>не уплата ООО "Альфа"</t>
  </si>
  <si>
    <t>задание Главы</t>
  </si>
  <si>
    <t>Ожидаемое 12 месяцев</t>
  </si>
  <si>
    <t>План МФ</t>
  </si>
  <si>
    <t>Задание</t>
  </si>
  <si>
    <t>Ожидаемое</t>
  </si>
  <si>
    <t>Неуплата физ.лицами (2%)</t>
  </si>
  <si>
    <t>Неуплата ООО "Стройсервис+",                   ООО "УЖКХ"</t>
  </si>
  <si>
    <t>задание</t>
  </si>
  <si>
    <t>Акцизы</t>
  </si>
  <si>
    <t>Аренда (имущества)</t>
  </si>
  <si>
    <t>103 02250 01 0000 100</t>
  </si>
  <si>
    <t>103 02260 01 0000 100</t>
  </si>
  <si>
    <t>103 02230 01 0000 100</t>
  </si>
  <si>
    <t>Платные</t>
  </si>
  <si>
    <r>
      <t xml:space="preserve">Факт                    </t>
    </r>
    <r>
      <rPr>
        <b/>
        <sz val="14"/>
        <rFont val="Times New Roman"/>
        <family val="1"/>
      </rPr>
      <t>годовой</t>
    </r>
  </si>
  <si>
    <t>203 04999 10 0000 100</t>
  </si>
  <si>
    <t>202 03024 10 0000 151</t>
  </si>
  <si>
    <t>Ожидаемые  поступления</t>
  </si>
  <si>
    <t>Отклонение от задания</t>
  </si>
  <si>
    <t>Ожидаемое за год</t>
  </si>
  <si>
    <t xml:space="preserve"> </t>
  </si>
  <si>
    <t xml:space="preserve">Факт   за месяц        </t>
  </si>
  <si>
    <t>Ожидаемое до конца месяца</t>
  </si>
  <si>
    <t>106 06033 10 2100 110</t>
  </si>
  <si>
    <t>103 02240 01 0000 100</t>
  </si>
  <si>
    <t>Доходы от НКО</t>
  </si>
  <si>
    <t>Межевание зем.участков</t>
  </si>
  <si>
    <t>202 03015 10 0000 151</t>
  </si>
  <si>
    <t>РВ недоимка</t>
  </si>
  <si>
    <t>НДФЛ за паи</t>
  </si>
  <si>
    <t>ВСЕГО ДОХОДОВ:</t>
  </si>
  <si>
    <t>ВСЕГО :</t>
  </si>
  <si>
    <t>до конца месяца</t>
  </si>
  <si>
    <r>
      <rPr>
        <sz val="12"/>
        <color indexed="10"/>
        <rFont val="Times New Roman"/>
        <family val="1"/>
      </rPr>
      <t>103 02</t>
    </r>
    <r>
      <rPr>
        <sz val="12"/>
        <rFont val="Times New Roman"/>
        <family val="1"/>
      </rPr>
      <t>000 01 0000 110</t>
    </r>
  </si>
  <si>
    <r>
      <rPr>
        <sz val="12"/>
        <color indexed="10"/>
        <rFont val="Times New Roman"/>
        <family val="1"/>
      </rPr>
      <t>101 02</t>
    </r>
    <r>
      <rPr>
        <sz val="12"/>
        <rFont val="Times New Roman"/>
        <family val="1"/>
      </rPr>
      <t>000 01 0000 110</t>
    </r>
  </si>
  <si>
    <r>
      <rPr>
        <sz val="12"/>
        <color indexed="10"/>
        <rFont val="Times New Roman"/>
        <family val="1"/>
      </rPr>
      <t>101</t>
    </r>
    <r>
      <rPr>
        <sz val="12"/>
        <rFont val="Times New Roman"/>
        <family val="1"/>
      </rPr>
      <t xml:space="preserve"> 020</t>
    </r>
    <r>
      <rPr>
        <sz val="12"/>
        <color indexed="10"/>
        <rFont val="Times New Roman"/>
        <family val="1"/>
      </rPr>
      <t>10 0</t>
    </r>
    <r>
      <rPr>
        <sz val="12"/>
        <rFont val="Times New Roman"/>
        <family val="1"/>
      </rPr>
      <t xml:space="preserve">1 </t>
    </r>
    <r>
      <rPr>
        <sz val="12"/>
        <color indexed="60"/>
        <rFont val="Times New Roman"/>
        <family val="1"/>
      </rPr>
      <t>1000</t>
    </r>
    <r>
      <rPr>
        <sz val="12"/>
        <rFont val="Times New Roman"/>
        <family val="1"/>
      </rPr>
      <t xml:space="preserve"> 110</t>
    </r>
  </si>
  <si>
    <r>
      <rPr>
        <sz val="12"/>
        <color indexed="10"/>
        <rFont val="Times New Roman"/>
        <family val="1"/>
      </rPr>
      <t>101</t>
    </r>
    <r>
      <rPr>
        <sz val="12"/>
        <rFont val="Times New Roman"/>
        <family val="1"/>
      </rPr>
      <t xml:space="preserve"> 020</t>
    </r>
    <r>
      <rPr>
        <sz val="12"/>
        <color indexed="10"/>
        <rFont val="Times New Roman"/>
        <family val="1"/>
      </rPr>
      <t>10 0</t>
    </r>
    <r>
      <rPr>
        <sz val="12"/>
        <rFont val="Times New Roman"/>
        <family val="1"/>
      </rPr>
      <t>1 2</t>
    </r>
    <r>
      <rPr>
        <sz val="12"/>
        <color indexed="60"/>
        <rFont val="Times New Roman"/>
        <family val="1"/>
      </rPr>
      <t>000</t>
    </r>
    <r>
      <rPr>
        <sz val="12"/>
        <rFont val="Times New Roman"/>
        <family val="1"/>
      </rPr>
      <t xml:space="preserve"> 110</t>
    </r>
  </si>
  <si>
    <r>
      <rPr>
        <sz val="12"/>
        <color indexed="10"/>
        <rFont val="Times New Roman"/>
        <family val="1"/>
      </rPr>
      <t>101</t>
    </r>
    <r>
      <rPr>
        <sz val="12"/>
        <rFont val="Times New Roman"/>
        <family val="1"/>
      </rPr>
      <t xml:space="preserve"> 020</t>
    </r>
    <r>
      <rPr>
        <sz val="12"/>
        <color indexed="10"/>
        <rFont val="Times New Roman"/>
        <family val="1"/>
      </rPr>
      <t>10 0</t>
    </r>
    <r>
      <rPr>
        <sz val="12"/>
        <rFont val="Times New Roman"/>
        <family val="1"/>
      </rPr>
      <t>1 3</t>
    </r>
    <r>
      <rPr>
        <sz val="12"/>
        <color indexed="60"/>
        <rFont val="Times New Roman"/>
        <family val="1"/>
      </rPr>
      <t>000</t>
    </r>
    <r>
      <rPr>
        <sz val="12"/>
        <rFont val="Times New Roman"/>
        <family val="1"/>
      </rPr>
      <t xml:space="preserve"> 110</t>
    </r>
  </si>
  <si>
    <r>
      <rPr>
        <sz val="12"/>
        <color indexed="10"/>
        <rFont val="Times New Roman"/>
        <family val="1"/>
      </rPr>
      <t>101</t>
    </r>
    <r>
      <rPr>
        <sz val="12"/>
        <rFont val="Times New Roman"/>
        <family val="1"/>
      </rPr>
      <t xml:space="preserve"> 020</t>
    </r>
    <r>
      <rPr>
        <sz val="12"/>
        <color indexed="10"/>
        <rFont val="Times New Roman"/>
        <family val="1"/>
      </rPr>
      <t>20 0</t>
    </r>
    <r>
      <rPr>
        <sz val="12"/>
        <rFont val="Times New Roman"/>
        <family val="1"/>
      </rPr>
      <t xml:space="preserve">1 </t>
    </r>
    <r>
      <rPr>
        <sz val="12"/>
        <color indexed="60"/>
        <rFont val="Times New Roman"/>
        <family val="1"/>
      </rPr>
      <t>1000</t>
    </r>
    <r>
      <rPr>
        <sz val="12"/>
        <rFont val="Times New Roman"/>
        <family val="1"/>
      </rPr>
      <t xml:space="preserve"> 110</t>
    </r>
  </si>
  <si>
    <r>
      <rPr>
        <sz val="12"/>
        <color indexed="10"/>
        <rFont val="Times New Roman"/>
        <family val="1"/>
      </rPr>
      <t>101</t>
    </r>
    <r>
      <rPr>
        <sz val="12"/>
        <rFont val="Times New Roman"/>
        <family val="1"/>
      </rPr>
      <t xml:space="preserve"> 02020 01 </t>
    </r>
    <r>
      <rPr>
        <sz val="12"/>
        <color indexed="60"/>
        <rFont val="Times New Roman"/>
        <family val="1"/>
      </rPr>
      <t>2000</t>
    </r>
    <r>
      <rPr>
        <sz val="12"/>
        <rFont val="Times New Roman"/>
        <family val="1"/>
      </rPr>
      <t xml:space="preserve"> 110</t>
    </r>
  </si>
  <si>
    <r>
      <rPr>
        <sz val="12"/>
        <color indexed="10"/>
        <rFont val="Times New Roman"/>
        <family val="1"/>
      </rPr>
      <t>101</t>
    </r>
    <r>
      <rPr>
        <sz val="12"/>
        <rFont val="Times New Roman"/>
        <family val="1"/>
      </rPr>
      <t xml:space="preserve"> 02030 01 1</t>
    </r>
    <r>
      <rPr>
        <sz val="12"/>
        <color indexed="60"/>
        <rFont val="Times New Roman"/>
        <family val="1"/>
      </rPr>
      <t>000</t>
    </r>
    <r>
      <rPr>
        <sz val="12"/>
        <rFont val="Times New Roman"/>
        <family val="1"/>
      </rPr>
      <t xml:space="preserve"> 110</t>
    </r>
  </si>
  <si>
    <r>
      <rPr>
        <sz val="12"/>
        <color indexed="10"/>
        <rFont val="Times New Roman"/>
        <family val="1"/>
      </rPr>
      <t>101</t>
    </r>
    <r>
      <rPr>
        <sz val="12"/>
        <rFont val="Times New Roman"/>
        <family val="1"/>
      </rPr>
      <t xml:space="preserve"> 02030 01 2</t>
    </r>
    <r>
      <rPr>
        <sz val="12"/>
        <color indexed="60"/>
        <rFont val="Times New Roman"/>
        <family val="1"/>
      </rPr>
      <t>000</t>
    </r>
    <r>
      <rPr>
        <sz val="12"/>
        <rFont val="Times New Roman"/>
        <family val="1"/>
      </rPr>
      <t xml:space="preserve"> 110</t>
    </r>
  </si>
  <si>
    <r>
      <rPr>
        <sz val="12"/>
        <color indexed="10"/>
        <rFont val="Times New Roman"/>
        <family val="1"/>
      </rPr>
      <t>101</t>
    </r>
    <r>
      <rPr>
        <sz val="12"/>
        <rFont val="Times New Roman"/>
        <family val="1"/>
      </rPr>
      <t xml:space="preserve"> 02030 01 </t>
    </r>
    <r>
      <rPr>
        <sz val="12"/>
        <color indexed="60"/>
        <rFont val="Times New Roman"/>
        <family val="1"/>
      </rPr>
      <t>3000</t>
    </r>
    <r>
      <rPr>
        <sz val="12"/>
        <rFont val="Times New Roman"/>
        <family val="1"/>
      </rPr>
      <t xml:space="preserve"> 110</t>
    </r>
  </si>
  <si>
    <r>
      <rPr>
        <sz val="12"/>
        <color indexed="10"/>
        <rFont val="Times New Roman"/>
        <family val="1"/>
      </rPr>
      <t>105 03</t>
    </r>
    <r>
      <rPr>
        <sz val="12"/>
        <rFont val="Times New Roman"/>
        <family val="1"/>
      </rPr>
      <t>000 01 1000 110</t>
    </r>
  </si>
  <si>
    <r>
      <rPr>
        <sz val="12"/>
        <color indexed="10"/>
        <rFont val="Times New Roman"/>
        <family val="1"/>
      </rPr>
      <t>105 01</t>
    </r>
    <r>
      <rPr>
        <sz val="12"/>
        <rFont val="Times New Roman"/>
        <family val="1"/>
      </rPr>
      <t>000 01 0000 110</t>
    </r>
  </si>
  <si>
    <r>
      <rPr>
        <sz val="12"/>
        <color indexed="10"/>
        <rFont val="Times New Roman"/>
        <family val="1"/>
      </rPr>
      <t xml:space="preserve">105 </t>
    </r>
    <r>
      <rPr>
        <sz val="12"/>
        <rFont val="Times New Roman"/>
        <family val="1"/>
      </rPr>
      <t>01000 01 1000 110</t>
    </r>
  </si>
  <si>
    <r>
      <rPr>
        <sz val="12"/>
        <color indexed="10"/>
        <rFont val="Times New Roman"/>
        <family val="1"/>
      </rPr>
      <t xml:space="preserve">105 </t>
    </r>
    <r>
      <rPr>
        <sz val="12"/>
        <rFont val="Times New Roman"/>
        <family val="1"/>
      </rPr>
      <t>01011 01 1000 110</t>
    </r>
  </si>
  <si>
    <r>
      <rPr>
        <sz val="12"/>
        <color indexed="10"/>
        <rFont val="Times New Roman"/>
        <family val="1"/>
      </rPr>
      <t xml:space="preserve">105 </t>
    </r>
    <r>
      <rPr>
        <sz val="12"/>
        <rFont val="Times New Roman"/>
        <family val="1"/>
      </rPr>
      <t>01011 01 2100 110</t>
    </r>
  </si>
  <si>
    <r>
      <rPr>
        <sz val="12"/>
        <color indexed="10"/>
        <rFont val="Times New Roman"/>
        <family val="1"/>
      </rPr>
      <t xml:space="preserve">105 </t>
    </r>
    <r>
      <rPr>
        <sz val="12"/>
        <rFont val="Times New Roman"/>
        <family val="1"/>
      </rPr>
      <t>01011 01 3000 110</t>
    </r>
  </si>
  <si>
    <r>
      <rPr>
        <sz val="12"/>
        <color indexed="10"/>
        <rFont val="Times New Roman"/>
        <family val="1"/>
      </rPr>
      <t>105</t>
    </r>
    <r>
      <rPr>
        <sz val="12"/>
        <rFont val="Times New Roman"/>
        <family val="1"/>
      </rPr>
      <t xml:space="preserve"> 01012 01 3000 110</t>
    </r>
  </si>
  <si>
    <r>
      <rPr>
        <sz val="12"/>
        <color indexed="10"/>
        <rFont val="Times New Roman"/>
        <family val="1"/>
      </rPr>
      <t>105</t>
    </r>
    <r>
      <rPr>
        <sz val="12"/>
        <rFont val="Times New Roman"/>
        <family val="1"/>
      </rPr>
      <t xml:space="preserve"> 01021 01 1000 110</t>
    </r>
  </si>
  <si>
    <r>
      <rPr>
        <sz val="12"/>
        <color indexed="10"/>
        <rFont val="Times New Roman"/>
        <family val="1"/>
      </rPr>
      <t>105</t>
    </r>
    <r>
      <rPr>
        <sz val="12"/>
        <rFont val="Times New Roman"/>
        <family val="1"/>
      </rPr>
      <t xml:space="preserve"> 01050 01 1000 110</t>
    </r>
  </si>
  <si>
    <r>
      <rPr>
        <sz val="12"/>
        <color indexed="10"/>
        <rFont val="Times New Roman"/>
        <family val="1"/>
      </rPr>
      <t>106 01</t>
    </r>
    <r>
      <rPr>
        <sz val="12"/>
        <rFont val="Times New Roman"/>
        <family val="1"/>
      </rPr>
      <t>000 00 0000 110</t>
    </r>
  </si>
  <si>
    <r>
      <rPr>
        <sz val="12"/>
        <color indexed="10"/>
        <rFont val="Times New Roman"/>
        <family val="1"/>
      </rPr>
      <t>106</t>
    </r>
    <r>
      <rPr>
        <sz val="12"/>
        <rFont val="Times New Roman"/>
        <family val="1"/>
      </rPr>
      <t xml:space="preserve"> 01030 10 1000 110</t>
    </r>
  </si>
  <si>
    <r>
      <rPr>
        <sz val="12"/>
        <color indexed="10"/>
        <rFont val="Times New Roman"/>
        <family val="1"/>
      </rPr>
      <t>106</t>
    </r>
    <r>
      <rPr>
        <sz val="12"/>
        <rFont val="Times New Roman"/>
        <family val="1"/>
      </rPr>
      <t xml:space="preserve"> 01030 10 2100 110</t>
    </r>
  </si>
  <si>
    <r>
      <rPr>
        <sz val="12"/>
        <color indexed="10"/>
        <rFont val="Times New Roman"/>
        <family val="1"/>
      </rPr>
      <t>106</t>
    </r>
    <r>
      <rPr>
        <sz val="12"/>
        <rFont val="Times New Roman"/>
        <family val="1"/>
      </rPr>
      <t xml:space="preserve"> 01030 10 3000 110</t>
    </r>
  </si>
  <si>
    <r>
      <rPr>
        <sz val="12"/>
        <color indexed="10"/>
        <rFont val="Times New Roman"/>
        <family val="1"/>
      </rPr>
      <t>106</t>
    </r>
    <r>
      <rPr>
        <sz val="12"/>
        <rFont val="Times New Roman"/>
        <family val="1"/>
      </rPr>
      <t xml:space="preserve"> 01030 10 4000 110</t>
    </r>
  </si>
  <si>
    <r>
      <rPr>
        <sz val="12"/>
        <color indexed="10"/>
        <rFont val="Times New Roman"/>
        <family val="1"/>
      </rPr>
      <t>106 06</t>
    </r>
    <r>
      <rPr>
        <sz val="12"/>
        <rFont val="Times New Roman"/>
        <family val="1"/>
      </rPr>
      <t>000 00 0000 110</t>
    </r>
  </si>
  <si>
    <r>
      <rPr>
        <sz val="12"/>
        <color indexed="10"/>
        <rFont val="Times New Roman"/>
        <family val="1"/>
      </rPr>
      <t xml:space="preserve">106 06033 </t>
    </r>
    <r>
      <rPr>
        <sz val="12"/>
        <rFont val="Times New Roman"/>
        <family val="1"/>
      </rPr>
      <t>00 0000 110</t>
    </r>
  </si>
  <si>
    <r>
      <rPr>
        <sz val="12"/>
        <color indexed="10"/>
        <rFont val="Times New Roman"/>
        <family val="1"/>
      </rPr>
      <t xml:space="preserve">106 </t>
    </r>
    <r>
      <rPr>
        <sz val="12"/>
        <rFont val="Times New Roman"/>
        <family val="1"/>
      </rPr>
      <t>06033 10 1000 110</t>
    </r>
  </si>
  <si>
    <r>
      <rPr>
        <sz val="12"/>
        <color indexed="10"/>
        <rFont val="Times New Roman"/>
        <family val="1"/>
      </rPr>
      <t xml:space="preserve">106 </t>
    </r>
    <r>
      <rPr>
        <sz val="12"/>
        <rFont val="Times New Roman"/>
        <family val="1"/>
      </rPr>
      <t>06043 10 0000 110</t>
    </r>
  </si>
  <si>
    <r>
      <rPr>
        <sz val="12"/>
        <color indexed="10"/>
        <rFont val="Times New Roman"/>
        <family val="1"/>
      </rPr>
      <t xml:space="preserve">106 </t>
    </r>
    <r>
      <rPr>
        <sz val="12"/>
        <rFont val="Times New Roman"/>
        <family val="1"/>
      </rPr>
      <t>06043 10 1000 110</t>
    </r>
  </si>
  <si>
    <r>
      <rPr>
        <sz val="12"/>
        <color indexed="10"/>
        <rFont val="Times New Roman"/>
        <family val="1"/>
      </rPr>
      <t>106</t>
    </r>
    <r>
      <rPr>
        <sz val="12"/>
        <rFont val="Times New Roman"/>
        <family val="1"/>
      </rPr>
      <t xml:space="preserve"> 06043 10 2100 110</t>
    </r>
  </si>
  <si>
    <r>
      <rPr>
        <sz val="12"/>
        <color indexed="10"/>
        <rFont val="Times New Roman"/>
        <family val="1"/>
      </rPr>
      <t>106</t>
    </r>
    <r>
      <rPr>
        <sz val="12"/>
        <rFont val="Times New Roman"/>
        <family val="1"/>
      </rPr>
      <t xml:space="preserve"> 06043 10 3000 110</t>
    </r>
  </si>
  <si>
    <r>
      <rPr>
        <sz val="12"/>
        <color indexed="10"/>
        <rFont val="Times New Roman"/>
        <family val="1"/>
      </rPr>
      <t>106</t>
    </r>
    <r>
      <rPr>
        <sz val="12"/>
        <rFont val="Times New Roman"/>
        <family val="1"/>
      </rPr>
      <t xml:space="preserve"> 06043 10 4000 110</t>
    </r>
  </si>
  <si>
    <r>
      <rPr>
        <sz val="12"/>
        <color indexed="10"/>
        <rFont val="Times New Roman"/>
        <family val="1"/>
      </rPr>
      <t>108 04</t>
    </r>
    <r>
      <rPr>
        <sz val="12"/>
        <rFont val="Times New Roman"/>
        <family val="1"/>
      </rPr>
      <t>020 10 1000 110</t>
    </r>
  </si>
  <si>
    <r>
      <rPr>
        <sz val="12"/>
        <color indexed="10"/>
        <rFont val="Times New Roman"/>
        <family val="1"/>
      </rPr>
      <t>109 04</t>
    </r>
    <r>
      <rPr>
        <sz val="12"/>
        <rFont val="Times New Roman"/>
        <family val="1"/>
      </rPr>
      <t>050 10 1000 110</t>
    </r>
  </si>
  <si>
    <r>
      <rPr>
        <sz val="12"/>
        <color indexed="10"/>
        <rFont val="Times New Roman"/>
        <family val="1"/>
      </rPr>
      <t>111</t>
    </r>
    <r>
      <rPr>
        <sz val="12"/>
        <rFont val="Times New Roman"/>
        <family val="1"/>
      </rPr>
      <t xml:space="preserve"> 00000 00 0000 120</t>
    </r>
  </si>
  <si>
    <r>
      <rPr>
        <sz val="12"/>
        <color indexed="10"/>
        <rFont val="Times New Roman"/>
        <family val="1"/>
      </rPr>
      <t>111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05013</t>
    </r>
    <r>
      <rPr>
        <sz val="12"/>
        <rFont val="Times New Roman"/>
        <family val="1"/>
      </rPr>
      <t xml:space="preserve"> 10 0000 120</t>
    </r>
  </si>
  <si>
    <r>
      <rPr>
        <sz val="12"/>
        <color indexed="10"/>
        <rFont val="Times New Roman"/>
        <family val="1"/>
      </rPr>
      <t>111</t>
    </r>
    <r>
      <rPr>
        <sz val="12"/>
        <rFont val="Times New Roman"/>
        <family val="1"/>
      </rPr>
      <t xml:space="preserve"> </t>
    </r>
    <r>
      <rPr>
        <sz val="12"/>
        <color indexed="10"/>
        <rFont val="Times New Roman"/>
        <family val="1"/>
      </rPr>
      <t>05035</t>
    </r>
    <r>
      <rPr>
        <sz val="12"/>
        <rFont val="Times New Roman"/>
        <family val="1"/>
      </rPr>
      <t xml:space="preserve"> 00 0000 120</t>
    </r>
  </si>
  <si>
    <r>
      <rPr>
        <sz val="12"/>
        <color indexed="10"/>
        <rFont val="Times New Roman"/>
        <family val="1"/>
      </rPr>
      <t>114 06</t>
    </r>
    <r>
      <rPr>
        <sz val="12"/>
        <rFont val="Times New Roman"/>
        <family val="1"/>
      </rPr>
      <t>013 10 0000 430</t>
    </r>
  </si>
  <si>
    <r>
      <rPr>
        <sz val="12"/>
        <color indexed="10"/>
        <rFont val="Times New Roman"/>
        <family val="1"/>
      </rPr>
      <t>117 05</t>
    </r>
    <r>
      <rPr>
        <sz val="12"/>
        <rFont val="Times New Roman"/>
        <family val="1"/>
      </rPr>
      <t>050 10 0000 180</t>
    </r>
  </si>
  <si>
    <r>
      <rPr>
        <sz val="12"/>
        <color indexed="10"/>
        <rFont val="Times New Roman"/>
        <family val="1"/>
      </rPr>
      <t>207 05</t>
    </r>
    <r>
      <rPr>
        <sz val="12"/>
        <rFont val="Times New Roman"/>
        <family val="1"/>
      </rPr>
      <t>000 10 0000 180</t>
    </r>
  </si>
  <si>
    <r>
      <rPr>
        <sz val="12"/>
        <color indexed="10"/>
        <rFont val="Times New Roman"/>
        <family val="1"/>
      </rPr>
      <t>208 05</t>
    </r>
    <r>
      <rPr>
        <sz val="12"/>
        <rFont val="Times New Roman"/>
        <family val="1"/>
      </rPr>
      <t>000 10 0000 180</t>
    </r>
  </si>
  <si>
    <r>
      <rPr>
        <sz val="12"/>
        <color indexed="10"/>
        <rFont val="Times New Roman"/>
        <family val="1"/>
      </rPr>
      <t>106</t>
    </r>
    <r>
      <rPr>
        <sz val="12"/>
        <rFont val="Times New Roman"/>
        <family val="1"/>
      </rPr>
      <t xml:space="preserve"> 06033 10 3000 110</t>
    </r>
  </si>
  <si>
    <t>Доходы</t>
  </si>
  <si>
    <t>Всего</t>
  </si>
  <si>
    <r>
      <rPr>
        <sz val="12"/>
        <color indexed="10"/>
        <rFont val="Times New Roman"/>
        <family val="1"/>
      </rPr>
      <t>101</t>
    </r>
    <r>
      <rPr>
        <sz val="12"/>
        <rFont val="Times New Roman"/>
        <family val="1"/>
      </rPr>
      <t xml:space="preserve"> 02020 01 3</t>
    </r>
    <r>
      <rPr>
        <sz val="12"/>
        <color indexed="60"/>
        <rFont val="Times New Roman"/>
        <family val="1"/>
      </rPr>
      <t>000</t>
    </r>
    <r>
      <rPr>
        <sz val="12"/>
        <rFont val="Times New Roman"/>
        <family val="1"/>
      </rPr>
      <t xml:space="preserve"> 110</t>
    </r>
  </si>
  <si>
    <r>
      <rPr>
        <sz val="12"/>
        <color indexed="10"/>
        <rFont val="Times New Roman"/>
        <family val="1"/>
      </rPr>
      <t>106</t>
    </r>
    <r>
      <rPr>
        <sz val="12"/>
        <rFont val="Times New Roman"/>
        <family val="1"/>
      </rPr>
      <t xml:space="preserve"> 06033 10 4000 110</t>
    </r>
  </si>
  <si>
    <r>
      <rPr>
        <sz val="12"/>
        <color indexed="10"/>
        <rFont val="Times New Roman"/>
        <family val="1"/>
      </rPr>
      <t>105 03</t>
    </r>
    <r>
      <rPr>
        <sz val="12"/>
        <rFont val="Times New Roman"/>
        <family val="1"/>
      </rPr>
      <t>000 01 2100 110</t>
    </r>
  </si>
  <si>
    <r>
      <rPr>
        <sz val="12"/>
        <color indexed="10"/>
        <rFont val="Times New Roman"/>
        <family val="1"/>
      </rPr>
      <t>101</t>
    </r>
    <r>
      <rPr>
        <sz val="12"/>
        <rFont val="Times New Roman"/>
        <family val="1"/>
      </rPr>
      <t xml:space="preserve"> 020</t>
    </r>
    <r>
      <rPr>
        <sz val="12"/>
        <color indexed="10"/>
        <rFont val="Times New Roman"/>
        <family val="1"/>
      </rPr>
      <t>10 0</t>
    </r>
    <r>
      <rPr>
        <sz val="12"/>
        <rFont val="Times New Roman"/>
        <family val="1"/>
      </rPr>
      <t>1 4</t>
    </r>
    <r>
      <rPr>
        <sz val="12"/>
        <color indexed="60"/>
        <rFont val="Times New Roman"/>
        <family val="1"/>
      </rPr>
      <t>000</t>
    </r>
    <r>
      <rPr>
        <sz val="12"/>
        <rFont val="Times New Roman"/>
        <family val="1"/>
      </rPr>
      <t xml:space="preserve"> 110</t>
    </r>
  </si>
  <si>
    <t>Компенсация</t>
  </si>
  <si>
    <t>невыясненные</t>
  </si>
  <si>
    <t>117 01050 10 0000 180</t>
  </si>
  <si>
    <t>106 06043 10 2100 110</t>
  </si>
  <si>
    <t>101 02010 01 2100 110</t>
  </si>
  <si>
    <t>Невыясненные</t>
  </si>
  <si>
    <t xml:space="preserve">Прочие неналоговые доходы </t>
  </si>
  <si>
    <t>Невыясненные поступления</t>
  </si>
  <si>
    <t>202 35118 10 0000 150</t>
  </si>
  <si>
    <t>ВУС</t>
  </si>
  <si>
    <t>202 15001 10 0000 150</t>
  </si>
  <si>
    <t xml:space="preserve">Дотации </t>
  </si>
  <si>
    <t>202 30024 10 0000 150</t>
  </si>
  <si>
    <t>Субвенции</t>
  </si>
  <si>
    <t>202 40014 10 0000 150</t>
  </si>
  <si>
    <t>Земельный.Физ.лица.</t>
  </si>
  <si>
    <t>Земельный.Юр.лица.</t>
  </si>
  <si>
    <t>Земельный Физ.лица</t>
  </si>
  <si>
    <t>Земельный Юр.лица</t>
  </si>
  <si>
    <t>задание         за месяц</t>
  </si>
  <si>
    <t>Ожидаемое 10 месяц</t>
  </si>
  <si>
    <t>Межбюджетные трансферты</t>
  </si>
  <si>
    <t>Налог на имущество физ.л.</t>
  </si>
  <si>
    <t>Земельный налог физ.л.</t>
  </si>
  <si>
    <t>Отработанная Недоимка</t>
  </si>
  <si>
    <t>-</t>
  </si>
  <si>
    <r>
      <rPr>
        <sz val="12"/>
        <color indexed="10"/>
        <rFont val="Times New Roman"/>
        <family val="1"/>
      </rPr>
      <t>105 03</t>
    </r>
    <r>
      <rPr>
        <sz val="12"/>
        <rFont val="Times New Roman"/>
        <family val="1"/>
      </rPr>
      <t>010 01 1000 110</t>
    </r>
  </si>
  <si>
    <r>
      <rPr>
        <sz val="12"/>
        <color indexed="10"/>
        <rFont val="Times New Roman"/>
        <family val="1"/>
      </rPr>
      <t>105 03</t>
    </r>
    <r>
      <rPr>
        <sz val="12"/>
        <rFont val="Times New Roman"/>
        <family val="1"/>
      </rPr>
      <t>010 01 2100 110</t>
    </r>
  </si>
  <si>
    <t>202 49999 10 0000 150</t>
  </si>
  <si>
    <t>без формулы</t>
  </si>
  <si>
    <t>202 29999 10 0000 150</t>
  </si>
  <si>
    <t>Невзимаемая</t>
  </si>
  <si>
    <r>
      <t xml:space="preserve">Транспортный налог, </t>
    </r>
    <r>
      <rPr>
        <sz val="14"/>
        <rFont val="Times New Roman"/>
        <family val="1"/>
      </rPr>
      <t>в том числе</t>
    </r>
  </si>
  <si>
    <t>ЮЛ</t>
  </si>
  <si>
    <t>ФЛ</t>
  </si>
  <si>
    <t>На 01.01.2022</t>
  </si>
  <si>
    <t>на 01.01.2022</t>
  </si>
  <si>
    <t>Задание июль 2022</t>
  </si>
  <si>
    <t>за декабрь</t>
  </si>
  <si>
    <t>за 12 месяцев</t>
  </si>
  <si>
    <t>на 01.12.2022</t>
  </si>
  <si>
    <t>На 01.12.2022</t>
  </si>
  <si>
    <t>Погашено на  01.12.2022</t>
  </si>
  <si>
    <t>Исполнение собственных доходов за декабрь</t>
  </si>
  <si>
    <t>Исполнение с начала года (за 12 месяцев )</t>
  </si>
  <si>
    <r>
      <rPr>
        <sz val="12"/>
        <color indexed="10"/>
        <rFont val="Times New Roman"/>
        <family val="1"/>
      </rPr>
      <t>101</t>
    </r>
    <r>
      <rPr>
        <sz val="12"/>
        <rFont val="Times New Roman"/>
        <family val="1"/>
      </rPr>
      <t xml:space="preserve"> 02080 01 1</t>
    </r>
    <r>
      <rPr>
        <sz val="12"/>
        <color indexed="60"/>
        <rFont val="Times New Roman"/>
        <family val="1"/>
      </rPr>
      <t>000</t>
    </r>
    <r>
      <rPr>
        <sz val="12"/>
        <rFont val="Times New Roman"/>
        <family val="1"/>
      </rPr>
      <t xml:space="preserve"> 110</t>
    </r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</si>
</sst>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dd/mm/yy;@"/>
    <numFmt numFmtId="176" formatCode="mmm/yyyy"/>
    <numFmt numFmtId="177" formatCode="0.000"/>
    <numFmt numFmtId="178" formatCode="0.0"/>
    <numFmt numFmtId="179" formatCode="#,##0.00_ ;\-#,##0.00\ "/>
    <numFmt numFmtId="180" formatCode="#,##0.0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.0_р_._-;\-* #,##0.0_р_._-;_-* &quot;-&quot;??_р_._-;_-@_-"/>
    <numFmt numFmtId="187" formatCode="_-* #,##0_р_._-;\-* #,##0_р_._-;_-* &quot;-&quot;??_р_._-;_-@_-"/>
    <numFmt numFmtId="188" formatCode="#,##0.00_р_."/>
    <numFmt numFmtId="189" formatCode="_-* #,##0.0_р_._-;\-* #,##0.0_р_._-;_-* &quot;-&quot;?_р_._-;_-@_-"/>
    <numFmt numFmtId="190" formatCode="_-* #,##0.000_р_._-;\-* #,##0.000_р_._-;_-* &quot;-&quot;??_р_._-;_-@_-"/>
    <numFmt numFmtId="191" formatCode="_-* #,##0.000&quot;р.&quot;_-;\-* #,##0.000&quot;р.&quot;_-;_-* &quot;-&quot;??&quot;р.&quot;_-;_-@_-"/>
    <numFmt numFmtId="192" formatCode="_-* #,##0.0&quot;р.&quot;_-;\-* #,##0.0&quot;р.&quot;_-;_-* &quot;-&quot;??&quot;р.&quot;_-;_-@_-"/>
    <numFmt numFmtId="193" formatCode="_-* #,##0&quot;р.&quot;_-;\-* #,##0&quot;р.&quot;_-;_-* &quot;-&quot;??&quot;р.&quot;_-;_-@_-"/>
    <numFmt numFmtId="194" formatCode="_-* #,##0.0\ _₽_-;\-* #,##0.0\ _₽_-;_-* &quot;-&quot;?\ _₽_-;_-@_-"/>
    <numFmt numFmtId="195" formatCode="#,##0.00\ &quot;₽&quot;"/>
    <numFmt numFmtId="196" formatCode="#,##0.000\ &quot;₽&quot;"/>
    <numFmt numFmtId="197" formatCode="#,##0.0\ &quot;₽&quot;"/>
    <numFmt numFmtId="198" formatCode="0.00000"/>
    <numFmt numFmtId="199" formatCode="0.000000"/>
  </numFmts>
  <fonts count="6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i/>
      <u val="single"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name val="Times New Roman"/>
      <family val="1"/>
    </font>
    <font>
      <b/>
      <i/>
      <sz val="16"/>
      <name val="Times New Roman"/>
      <family val="1"/>
    </font>
    <font>
      <b/>
      <sz val="11"/>
      <name val="Arial Cyr"/>
      <family val="0"/>
    </font>
    <font>
      <sz val="12"/>
      <name val="Times New Roman"/>
      <family val="1"/>
    </font>
    <font>
      <i/>
      <sz val="12"/>
      <name val="Arial Cyr"/>
      <family val="0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2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theme="1"/>
      <name val="Arial Cyr"/>
      <family val="0"/>
    </font>
    <font>
      <sz val="12"/>
      <color theme="1"/>
      <name val="Times New Roman"/>
      <family val="1"/>
    </font>
  </fonts>
  <fills count="6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10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45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45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45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5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45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45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5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45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45" fillId="2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45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45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46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46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46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46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46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6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0" fontId="46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 applyNumberFormat="0" applyBorder="0" applyAlignment="0" applyProtection="0"/>
    <xf numFmtId="0" fontId="46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46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 applyNumberFormat="0" applyBorder="0" applyAlignment="0" applyProtection="0"/>
    <xf numFmtId="0" fontId="46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46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6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 applyNumberFormat="0" applyBorder="0" applyAlignment="0" applyProtection="0"/>
    <xf numFmtId="0" fontId="47" fillId="44" borderId="1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16" fillId="13" borderId="2" applyNumberFormat="0" applyAlignment="0" applyProtection="0"/>
    <xf numFmtId="0" fontId="48" fillId="45" borderId="3" applyNumberFormat="0" applyAlignment="0" applyProtection="0"/>
    <xf numFmtId="0" fontId="17" fillId="46" borderId="4" applyNumberFormat="0" applyAlignment="0" applyProtection="0"/>
    <xf numFmtId="0" fontId="17" fillId="46" borderId="4" applyNumberFormat="0" applyAlignment="0" applyProtection="0"/>
    <xf numFmtId="0" fontId="17" fillId="46" borderId="4" applyNumberFormat="0" applyAlignment="0" applyProtection="0"/>
    <xf numFmtId="0" fontId="17" fillId="46" borderId="4" applyNumberFormat="0" applyAlignment="0" applyProtection="0"/>
    <xf numFmtId="0" fontId="17" fillId="46" borderId="4" applyNumberFormat="0" applyAlignment="0" applyProtection="0"/>
    <xf numFmtId="0" fontId="17" fillId="46" borderId="4" applyNumberFormat="0" applyAlignment="0" applyProtection="0"/>
    <xf numFmtId="0" fontId="17" fillId="46" borderId="4" applyNumberFormat="0" applyAlignment="0" applyProtection="0"/>
    <xf numFmtId="0" fontId="17" fillId="46" borderId="4" applyNumberFormat="0" applyAlignment="0" applyProtection="0"/>
    <xf numFmtId="0" fontId="17" fillId="46" borderId="4" applyNumberFormat="0" applyAlignment="0" applyProtection="0"/>
    <xf numFmtId="0" fontId="17" fillId="46" borderId="4" applyNumberFormat="0" applyAlignment="0" applyProtection="0"/>
    <xf numFmtId="0" fontId="17" fillId="46" borderId="4" applyNumberFormat="0" applyAlignment="0" applyProtection="0"/>
    <xf numFmtId="0" fontId="17" fillId="46" borderId="4" applyNumberFormat="0" applyAlignment="0" applyProtection="0"/>
    <xf numFmtId="0" fontId="17" fillId="46" borderId="4" applyNumberFormat="0" applyAlignment="0" applyProtection="0"/>
    <xf numFmtId="0" fontId="17" fillId="46" borderId="4" applyNumberFormat="0" applyAlignment="0" applyProtection="0"/>
    <xf numFmtId="0" fontId="17" fillId="46" borderId="4" applyNumberFormat="0" applyAlignment="0" applyProtection="0"/>
    <xf numFmtId="0" fontId="17" fillId="46" borderId="4" applyNumberFormat="0" applyAlignment="0" applyProtection="0"/>
    <xf numFmtId="0" fontId="17" fillId="46" borderId="4" applyNumberFormat="0" applyAlignment="0" applyProtection="0"/>
    <xf numFmtId="0" fontId="17" fillId="46" borderId="4" applyNumberFormat="0" applyAlignment="0" applyProtection="0"/>
    <xf numFmtId="0" fontId="17" fillId="46" borderId="4" applyNumberFormat="0" applyAlignment="0" applyProtection="0"/>
    <xf numFmtId="0" fontId="17" fillId="46" borderId="4" applyNumberFormat="0" applyAlignment="0" applyProtection="0"/>
    <xf numFmtId="0" fontId="17" fillId="46" borderId="4" applyNumberFormat="0" applyAlignment="0" applyProtection="0"/>
    <xf numFmtId="0" fontId="17" fillId="46" borderId="4" applyNumberFormat="0" applyAlignment="0" applyProtection="0"/>
    <xf numFmtId="0" fontId="17" fillId="46" borderId="4" applyNumberFormat="0" applyAlignment="0" applyProtection="0"/>
    <xf numFmtId="0" fontId="17" fillId="46" borderId="4" applyNumberFormat="0" applyAlignment="0" applyProtection="0"/>
    <xf numFmtId="0" fontId="49" fillId="45" borderId="1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8" fillId="46" borderId="2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51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2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21" fillId="0" borderId="10" applyNumberFormat="0" applyFill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54" fillId="47" borderId="13" applyNumberFormat="0" applyAlignment="0" applyProtection="0"/>
    <xf numFmtId="0" fontId="23" fillId="48" borderId="14" applyNumberFormat="0" applyAlignment="0" applyProtection="0"/>
    <xf numFmtId="0" fontId="23" fillId="48" borderId="14" applyNumberFormat="0" applyAlignment="0" applyProtection="0"/>
    <xf numFmtId="0" fontId="23" fillId="48" borderId="14" applyNumberFormat="0" applyAlignment="0" applyProtection="0"/>
    <xf numFmtId="0" fontId="23" fillId="48" borderId="14" applyNumberFormat="0" applyAlignment="0" applyProtection="0"/>
    <xf numFmtId="0" fontId="23" fillId="48" borderId="14" applyNumberFormat="0" applyAlignment="0" applyProtection="0"/>
    <xf numFmtId="0" fontId="23" fillId="48" borderId="14" applyNumberFormat="0" applyAlignment="0" applyProtection="0"/>
    <xf numFmtId="0" fontId="23" fillId="48" borderId="14" applyNumberFormat="0" applyAlignment="0" applyProtection="0"/>
    <xf numFmtId="0" fontId="23" fillId="48" borderId="14" applyNumberFormat="0" applyAlignment="0" applyProtection="0"/>
    <xf numFmtId="0" fontId="23" fillId="48" borderId="14" applyNumberFormat="0" applyAlignment="0" applyProtection="0"/>
    <xf numFmtId="0" fontId="23" fillId="48" borderId="14" applyNumberFormat="0" applyAlignment="0" applyProtection="0"/>
    <xf numFmtId="0" fontId="23" fillId="48" borderId="14" applyNumberFormat="0" applyAlignment="0" applyProtection="0"/>
    <xf numFmtId="0" fontId="23" fillId="48" borderId="14" applyNumberFormat="0" applyAlignment="0" applyProtection="0"/>
    <xf numFmtId="0" fontId="23" fillId="48" borderId="14" applyNumberFormat="0" applyAlignment="0" applyProtection="0"/>
    <xf numFmtId="0" fontId="23" fillId="48" borderId="14" applyNumberFormat="0" applyAlignment="0" applyProtection="0"/>
    <xf numFmtId="0" fontId="23" fillId="48" borderId="14" applyNumberFormat="0" applyAlignment="0" applyProtection="0"/>
    <xf numFmtId="0" fontId="23" fillId="48" borderId="14" applyNumberFormat="0" applyAlignment="0" applyProtection="0"/>
    <xf numFmtId="0" fontId="23" fillId="48" borderId="14" applyNumberFormat="0" applyAlignment="0" applyProtection="0"/>
    <xf numFmtId="0" fontId="23" fillId="48" borderId="14" applyNumberFormat="0" applyAlignment="0" applyProtection="0"/>
    <xf numFmtId="0" fontId="23" fillId="48" borderId="14" applyNumberFormat="0" applyAlignment="0" applyProtection="0"/>
    <xf numFmtId="0" fontId="23" fillId="48" borderId="14" applyNumberFormat="0" applyAlignment="0" applyProtection="0"/>
    <xf numFmtId="0" fontId="23" fillId="48" borderId="14" applyNumberFormat="0" applyAlignment="0" applyProtection="0"/>
    <xf numFmtId="0" fontId="23" fillId="48" borderId="14" applyNumberFormat="0" applyAlignment="0" applyProtection="0"/>
    <xf numFmtId="0" fontId="23" fillId="48" borderId="14" applyNumberFormat="0" applyAlignment="0" applyProtection="0"/>
    <xf numFmtId="0" fontId="23" fillId="48" borderId="14" applyNumberFormat="0" applyAlignment="0" applyProtection="0"/>
    <xf numFmtId="0" fontId="5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6" fillId="49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25" fillId="50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7" fillId="51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5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0" fontId="59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61" fillId="54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</cellStyleXfs>
  <cellXfs count="5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31" fillId="0" borderId="0" xfId="0" applyFont="1" applyAlignment="1">
      <alignment/>
    </xf>
    <xf numFmtId="178" fontId="8" fillId="0" borderId="0" xfId="0" applyNumberFormat="1" applyFont="1" applyAlignment="1">
      <alignment/>
    </xf>
    <xf numFmtId="0" fontId="3" fillId="55" borderId="19" xfId="0" applyFont="1" applyFill="1" applyBorder="1" applyAlignment="1">
      <alignment horizontal="center" vertical="center"/>
    </xf>
    <xf numFmtId="178" fontId="0" fillId="0" borderId="20" xfId="0" applyNumberFormat="1" applyBorder="1" applyAlignment="1">
      <alignment horizontal="center" vertical="center"/>
    </xf>
    <xf numFmtId="178" fontId="0" fillId="0" borderId="21" xfId="0" applyNumberFormat="1" applyBorder="1" applyAlignment="1">
      <alignment horizontal="center" vertical="center"/>
    </xf>
    <xf numFmtId="178" fontId="0" fillId="56" borderId="22" xfId="0" applyNumberForma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0" fillId="0" borderId="23" xfId="0" applyNumberFormat="1" applyBorder="1" applyAlignment="1">
      <alignment horizontal="center" vertical="center"/>
    </xf>
    <xf numFmtId="178" fontId="3" fillId="55" borderId="24" xfId="0" applyNumberFormat="1" applyFont="1" applyFill="1" applyBorder="1" applyAlignment="1">
      <alignment horizontal="center" vertical="center"/>
    </xf>
    <xf numFmtId="178" fontId="0" fillId="0" borderId="25" xfId="0" applyNumberFormat="1" applyBorder="1" applyAlignment="1">
      <alignment horizontal="center" vertical="center"/>
    </xf>
    <xf numFmtId="0" fontId="3" fillId="55" borderId="20" xfId="0" applyFont="1" applyFill="1" applyBorder="1" applyAlignment="1">
      <alignment horizontal="center" vertical="center"/>
    </xf>
    <xf numFmtId="0" fontId="5" fillId="55" borderId="24" xfId="0" applyFont="1" applyFill="1" applyBorder="1" applyAlignment="1">
      <alignment horizontal="center" vertical="center"/>
    </xf>
    <xf numFmtId="0" fontId="0" fillId="56" borderId="22" xfId="0" applyFill="1" applyBorder="1" applyAlignment="1">
      <alignment horizontal="center" vertical="center"/>
    </xf>
    <xf numFmtId="0" fontId="0" fillId="56" borderId="26" xfId="0" applyFill="1" applyBorder="1" applyAlignment="1">
      <alignment horizontal="center" vertical="center"/>
    </xf>
    <xf numFmtId="0" fontId="0" fillId="56" borderId="20" xfId="0" applyFill="1" applyBorder="1" applyAlignment="1">
      <alignment horizontal="center" vertical="center"/>
    </xf>
    <xf numFmtId="178" fontId="0" fillId="56" borderId="21" xfId="0" applyNumberFormat="1" applyFill="1" applyBorder="1" applyAlignment="1">
      <alignment horizontal="center" vertical="center"/>
    </xf>
    <xf numFmtId="0" fontId="0" fillId="56" borderId="21" xfId="0" applyFill="1" applyBorder="1" applyAlignment="1">
      <alignment horizontal="center" vertical="center"/>
    </xf>
    <xf numFmtId="0" fontId="35" fillId="0" borderId="0" xfId="0" applyFont="1" applyAlignment="1">
      <alignment horizontal="left" wrapText="1"/>
    </xf>
    <xf numFmtId="0" fontId="5" fillId="0" borderId="20" xfId="0" applyFont="1" applyBorder="1" applyAlignment="1">
      <alignment horizontal="left" wrapText="1"/>
    </xf>
    <xf numFmtId="0" fontId="5" fillId="0" borderId="20" xfId="0" applyFont="1" applyFill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34" fillId="0" borderId="0" xfId="0" applyFont="1" applyAlignment="1">
      <alignment horizontal="left" wrapText="1"/>
    </xf>
    <xf numFmtId="0" fontId="5" fillId="0" borderId="20" xfId="0" applyFont="1" applyFill="1" applyBorder="1" applyAlignment="1">
      <alignment horizontal="left" vertical="center" wrapText="1"/>
    </xf>
    <xf numFmtId="0" fontId="62" fillId="0" borderId="20" xfId="0" applyFont="1" applyBorder="1" applyAlignment="1">
      <alignment horizontal="left" vertical="justify" wrapText="1"/>
    </xf>
    <xf numFmtId="2" fontId="0" fillId="0" borderId="20" xfId="0" applyNumberForma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56" borderId="20" xfId="0" applyNumberFormat="1" applyFill="1" applyBorder="1" applyAlignment="1">
      <alignment horizontal="center" vertical="center"/>
    </xf>
    <xf numFmtId="2" fontId="0" fillId="56" borderId="21" xfId="0" applyNumberFormat="1" applyFill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173" fontId="8" fillId="0" borderId="20" xfId="1032" applyFont="1" applyBorder="1" applyAlignment="1">
      <alignment/>
    </xf>
    <xf numFmtId="0" fontId="8" fillId="0" borderId="20" xfId="0" applyFont="1" applyBorder="1" applyAlignment="1">
      <alignment/>
    </xf>
    <xf numFmtId="0" fontId="8" fillId="0" borderId="0" xfId="0" applyFont="1" applyAlignment="1">
      <alignment wrapText="1"/>
    </xf>
    <xf numFmtId="173" fontId="9" fillId="56" borderId="20" xfId="1032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178" fontId="0" fillId="0" borderId="27" xfId="0" applyNumberFormat="1" applyBorder="1" applyAlignment="1">
      <alignment horizontal="center" vertical="center"/>
    </xf>
    <xf numFmtId="178" fontId="0" fillId="56" borderId="20" xfId="0" applyNumberFormat="1" applyFill="1" applyBorder="1" applyAlignment="1">
      <alignment horizontal="center" vertical="center"/>
    </xf>
    <xf numFmtId="2" fontId="5" fillId="55" borderId="24" xfId="0" applyNumberFormat="1" applyFont="1" applyFill="1" applyBorder="1" applyAlignment="1">
      <alignment horizontal="center" vertical="center"/>
    </xf>
    <xf numFmtId="2" fontId="0" fillId="56" borderId="22" xfId="0" applyNumberFormat="1" applyFill="1" applyBorder="1" applyAlignment="1">
      <alignment horizontal="center" vertical="center"/>
    </xf>
    <xf numFmtId="178" fontId="0" fillId="0" borderId="0" xfId="0" applyNumberFormat="1" applyAlignment="1">
      <alignment horizontal="center"/>
    </xf>
    <xf numFmtId="178" fontId="8" fillId="0" borderId="0" xfId="0" applyNumberFormat="1" applyFont="1" applyAlignment="1">
      <alignment horizontal="center"/>
    </xf>
    <xf numFmtId="178" fontId="10" fillId="0" borderId="0" xfId="0" applyNumberFormat="1" applyFont="1" applyAlignment="1">
      <alignment horizontal="center"/>
    </xf>
    <xf numFmtId="14" fontId="9" fillId="0" borderId="20" xfId="0" applyNumberFormat="1" applyFont="1" applyBorder="1" applyAlignment="1">
      <alignment horizontal="center"/>
    </xf>
    <xf numFmtId="0" fontId="8" fillId="57" borderId="20" xfId="0" applyFont="1" applyFill="1" applyBorder="1" applyAlignment="1">
      <alignment horizontal="center" wrapText="1"/>
    </xf>
    <xf numFmtId="178" fontId="0" fillId="0" borderId="0" xfId="0" applyNumberFormat="1" applyAlignment="1">
      <alignment horizontal="left"/>
    </xf>
    <xf numFmtId="173" fontId="0" fillId="56" borderId="20" xfId="1032" applyFont="1" applyFill="1" applyBorder="1" applyAlignment="1">
      <alignment horizontal="center" vertical="center"/>
    </xf>
    <xf numFmtId="186" fontId="0" fillId="0" borderId="20" xfId="1032" applyNumberFormat="1" applyFont="1" applyBorder="1" applyAlignment="1">
      <alignment horizontal="center" vertical="center"/>
    </xf>
    <xf numFmtId="173" fontId="63" fillId="0" borderId="20" xfId="1032" applyFont="1" applyBorder="1" applyAlignment="1">
      <alignment horizontal="center" vertical="center"/>
    </xf>
    <xf numFmtId="173" fontId="3" fillId="55" borderId="20" xfId="1032" applyFont="1" applyFill="1" applyBorder="1" applyAlignment="1">
      <alignment horizontal="center" vertical="center"/>
    </xf>
    <xf numFmtId="186" fontId="3" fillId="55" borderId="20" xfId="1032" applyNumberFormat="1" applyFont="1" applyFill="1" applyBorder="1" applyAlignment="1">
      <alignment horizontal="center" vertical="center"/>
    </xf>
    <xf numFmtId="173" fontId="63" fillId="55" borderId="20" xfId="1032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178" fontId="0" fillId="0" borderId="0" xfId="0" applyNumberFormat="1" applyFill="1" applyAlignment="1">
      <alignment horizontal="center" vertical="center"/>
    </xf>
    <xf numFmtId="173" fontId="8" fillId="58" borderId="20" xfId="0" applyNumberFormat="1" applyFont="1" applyFill="1" applyBorder="1" applyAlignment="1">
      <alignment horizontal="center" vertical="center" wrapText="1"/>
    </xf>
    <xf numFmtId="186" fontId="0" fillId="0" borderId="20" xfId="1034" applyNumberFormat="1" applyFont="1" applyFill="1" applyBorder="1" applyAlignment="1">
      <alignment horizontal="center" vertical="center"/>
    </xf>
    <xf numFmtId="178" fontId="9" fillId="55" borderId="22" xfId="1034" applyNumberFormat="1" applyFont="1" applyFill="1" applyBorder="1" applyAlignment="1">
      <alignment horizontal="center"/>
    </xf>
    <xf numFmtId="186" fontId="0" fillId="0" borderId="27" xfId="1034" applyNumberFormat="1" applyFont="1" applyFill="1" applyBorder="1" applyAlignment="1">
      <alignment horizontal="center" vertical="center"/>
    </xf>
    <xf numFmtId="186" fontId="0" fillId="0" borderId="25" xfId="1034" applyNumberFormat="1" applyFont="1" applyFill="1" applyBorder="1" applyAlignment="1">
      <alignment horizontal="center" vertical="center"/>
    </xf>
    <xf numFmtId="14" fontId="36" fillId="58" borderId="20" xfId="0" applyNumberFormat="1" applyFont="1" applyFill="1" applyBorder="1" applyAlignment="1">
      <alignment horizontal="center" vertical="center" wrapText="1"/>
    </xf>
    <xf numFmtId="178" fontId="0" fillId="0" borderId="22" xfId="0" applyNumberForma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3" fillId="55" borderId="24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8" fontId="0" fillId="0" borderId="28" xfId="0" applyNumberFormat="1" applyBorder="1" applyAlignment="1">
      <alignment horizontal="center" vertical="center"/>
    </xf>
    <xf numFmtId="0" fontId="0" fillId="56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178" fontId="0" fillId="0" borderId="27" xfId="0" applyNumberFormat="1" applyFill="1" applyBorder="1" applyAlignment="1">
      <alignment horizontal="center" vertical="center"/>
    </xf>
    <xf numFmtId="173" fontId="1" fillId="0" borderId="20" xfId="1032" applyFont="1" applyBorder="1" applyAlignment="1">
      <alignment horizontal="center" vertical="center"/>
    </xf>
    <xf numFmtId="173" fontId="1" fillId="0" borderId="20" xfId="1032" applyFont="1" applyFill="1" applyBorder="1" applyAlignment="1">
      <alignment horizontal="center" vertical="center"/>
    </xf>
    <xf numFmtId="2" fontId="3" fillId="55" borderId="2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3" fontId="0" fillId="0" borderId="0" xfId="1032" applyFont="1" applyAlignment="1">
      <alignment horizontal="center" vertical="center"/>
    </xf>
    <xf numFmtId="173" fontId="0" fillId="0" borderId="20" xfId="1032" applyFont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56" borderId="33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3" fontId="0" fillId="0" borderId="0" xfId="1032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" fillId="56" borderId="28" xfId="0" applyFont="1" applyFill="1" applyBorder="1" applyAlignment="1">
      <alignment horizontal="center" vertical="center"/>
    </xf>
    <xf numFmtId="0" fontId="1" fillId="56" borderId="22" xfId="0" applyFont="1" applyFill="1" applyBorder="1" applyAlignment="1">
      <alignment horizontal="center" vertical="center"/>
    </xf>
    <xf numFmtId="173" fontId="1" fillId="56" borderId="20" xfId="1032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56" borderId="32" xfId="0" applyFill="1" applyBorder="1" applyAlignment="1">
      <alignment horizontal="center" vertical="center"/>
    </xf>
    <xf numFmtId="0" fontId="0" fillId="56" borderId="30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55" borderId="36" xfId="0" applyFont="1" applyFill="1" applyBorder="1" applyAlignment="1">
      <alignment horizontal="center" vertical="center"/>
    </xf>
    <xf numFmtId="0" fontId="33" fillId="55" borderId="19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78" fontId="0" fillId="0" borderId="38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2" fontId="0" fillId="0" borderId="38" xfId="0" applyNumberFormat="1" applyBorder="1" applyAlignment="1">
      <alignment horizontal="center" vertical="center"/>
    </xf>
    <xf numFmtId="178" fontId="0" fillId="0" borderId="20" xfId="0" applyNumberForma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3" fillId="55" borderId="41" xfId="0" applyFont="1" applyFill="1" applyBorder="1" applyAlignment="1">
      <alignment horizontal="center" vertical="center"/>
    </xf>
    <xf numFmtId="0" fontId="3" fillId="55" borderId="42" xfId="0" applyFont="1" applyFill="1" applyBorder="1" applyAlignment="1">
      <alignment horizontal="center" vertical="center"/>
    </xf>
    <xf numFmtId="0" fontId="3" fillId="55" borderId="43" xfId="0" applyFont="1" applyFill="1" applyBorder="1" applyAlignment="1">
      <alignment horizontal="center" vertical="center"/>
    </xf>
    <xf numFmtId="178" fontId="5" fillId="55" borderId="44" xfId="0" applyNumberFormat="1" applyFont="1" applyFill="1" applyBorder="1" applyAlignment="1">
      <alignment horizontal="center" vertical="center"/>
    </xf>
    <xf numFmtId="178" fontId="5" fillId="55" borderId="45" xfId="0" applyNumberFormat="1" applyFont="1" applyFill="1" applyBorder="1" applyAlignment="1">
      <alignment horizontal="center" vertical="center"/>
    </xf>
    <xf numFmtId="2" fontId="5" fillId="55" borderId="46" xfId="0" applyNumberFormat="1" applyFont="1" applyFill="1" applyBorder="1" applyAlignment="1">
      <alignment horizontal="center" vertical="center"/>
    </xf>
    <xf numFmtId="2" fontId="5" fillId="55" borderId="47" xfId="0" applyNumberFormat="1" applyFont="1" applyFill="1" applyBorder="1" applyAlignment="1">
      <alignment horizontal="center" vertical="center"/>
    </xf>
    <xf numFmtId="2" fontId="5" fillId="55" borderId="48" xfId="0" applyNumberFormat="1" applyFont="1" applyFill="1" applyBorder="1" applyAlignment="1">
      <alignment horizontal="center" vertical="center"/>
    </xf>
    <xf numFmtId="178" fontId="5" fillId="55" borderId="46" xfId="0" applyNumberFormat="1" applyFont="1" applyFill="1" applyBorder="1" applyAlignment="1">
      <alignment horizontal="center" vertical="center"/>
    </xf>
    <xf numFmtId="178" fontId="5" fillId="55" borderId="47" xfId="0" applyNumberFormat="1" applyFont="1" applyFill="1" applyBorder="1" applyAlignment="1">
      <alignment horizontal="center" vertical="center"/>
    </xf>
    <xf numFmtId="186" fontId="36" fillId="55" borderId="20" xfId="1032" applyNumberFormat="1" applyFont="1" applyFill="1" applyBorder="1" applyAlignment="1">
      <alignment horizontal="center" vertical="center"/>
    </xf>
    <xf numFmtId="186" fontId="36" fillId="0" borderId="20" xfId="1032" applyNumberFormat="1" applyFont="1" applyFill="1" applyBorder="1" applyAlignment="1">
      <alignment horizontal="center" vertical="center"/>
    </xf>
    <xf numFmtId="186" fontId="34" fillId="0" borderId="20" xfId="1032" applyNumberFormat="1" applyFont="1" applyBorder="1" applyAlignment="1">
      <alignment horizontal="center" vertical="center"/>
    </xf>
    <xf numFmtId="186" fontId="34" fillId="56" borderId="20" xfId="1032" applyNumberFormat="1" applyFont="1" applyFill="1" applyBorder="1" applyAlignment="1">
      <alignment horizontal="center" vertical="center"/>
    </xf>
    <xf numFmtId="186" fontId="34" fillId="0" borderId="0" xfId="1032" applyNumberFormat="1" applyFont="1" applyAlignment="1">
      <alignment horizontal="center" vertical="center"/>
    </xf>
    <xf numFmtId="186" fontId="34" fillId="0" borderId="0" xfId="1032" applyNumberFormat="1" applyFont="1" applyAlignment="1">
      <alignment horizontal="center" vertical="center" wrapText="1"/>
    </xf>
    <xf numFmtId="186" fontId="34" fillId="0" borderId="0" xfId="1032" applyNumberFormat="1" applyFont="1" applyFill="1" applyAlignment="1">
      <alignment horizontal="center" vertical="center"/>
    </xf>
    <xf numFmtId="186" fontId="36" fillId="0" borderId="20" xfId="1032" applyNumberFormat="1" applyFont="1" applyBorder="1" applyAlignment="1">
      <alignment horizontal="center" vertical="center"/>
    </xf>
    <xf numFmtId="186" fontId="64" fillId="0" borderId="20" xfId="1032" applyNumberFormat="1" applyFont="1" applyBorder="1" applyAlignment="1">
      <alignment horizontal="center" vertical="center"/>
    </xf>
    <xf numFmtId="186" fontId="64" fillId="56" borderId="20" xfId="1032" applyNumberFormat="1" applyFont="1" applyFill="1" applyBorder="1" applyAlignment="1">
      <alignment horizontal="center" vertical="center"/>
    </xf>
    <xf numFmtId="186" fontId="34" fillId="0" borderId="20" xfId="1032" applyNumberFormat="1" applyFont="1" applyFill="1" applyBorder="1" applyAlignment="1">
      <alignment horizontal="center" vertical="center"/>
    </xf>
    <xf numFmtId="186" fontId="64" fillId="55" borderId="20" xfId="1032" applyNumberFormat="1" applyFont="1" applyFill="1" applyBorder="1" applyAlignment="1">
      <alignment horizontal="center" vertical="center"/>
    </xf>
    <xf numFmtId="186" fontId="36" fillId="0" borderId="20" xfId="1032" applyNumberFormat="1" applyFont="1" applyBorder="1" applyAlignment="1">
      <alignment horizontal="center" vertical="center" wrapText="1"/>
    </xf>
    <xf numFmtId="186" fontId="34" fillId="0" borderId="20" xfId="1032" applyNumberFormat="1" applyFont="1" applyFill="1" applyBorder="1" applyAlignment="1">
      <alignment horizontal="center" vertical="center" wrapText="1"/>
    </xf>
    <xf numFmtId="186" fontId="64" fillId="0" borderId="20" xfId="1032" applyNumberFormat="1" applyFont="1" applyFill="1" applyBorder="1" applyAlignment="1">
      <alignment horizontal="center" vertical="center"/>
    </xf>
    <xf numFmtId="186" fontId="34" fillId="0" borderId="0" xfId="1032" applyNumberFormat="1" applyFont="1" applyFill="1" applyBorder="1" applyAlignment="1">
      <alignment horizontal="center" vertical="center"/>
    </xf>
    <xf numFmtId="186" fontId="36" fillId="0" borderId="0" xfId="1032" applyNumberFormat="1" applyFont="1" applyFill="1" applyBorder="1" applyAlignment="1">
      <alignment horizontal="center" vertical="center"/>
    </xf>
    <xf numFmtId="186" fontId="36" fillId="0" borderId="0" xfId="1032" applyNumberFormat="1" applyFont="1" applyBorder="1" applyAlignment="1">
      <alignment horizontal="center" vertical="center"/>
    </xf>
    <xf numFmtId="186" fontId="34" fillId="0" borderId="0" xfId="1032" applyNumberFormat="1" applyFont="1" applyBorder="1" applyAlignment="1">
      <alignment horizontal="center" vertical="center"/>
    </xf>
    <xf numFmtId="186" fontId="36" fillId="0" borderId="0" xfId="1032" applyNumberFormat="1" applyFont="1" applyAlignment="1">
      <alignment horizontal="center" vertical="center"/>
    </xf>
    <xf numFmtId="186" fontId="37" fillId="0" borderId="0" xfId="1032" applyNumberFormat="1" applyFont="1" applyBorder="1" applyAlignment="1">
      <alignment horizontal="center" vertical="center"/>
    </xf>
    <xf numFmtId="0" fontId="9" fillId="59" borderId="20" xfId="0" applyFont="1" applyFill="1" applyBorder="1" applyAlignment="1">
      <alignment horizontal="center"/>
    </xf>
    <xf numFmtId="0" fontId="8" fillId="0" borderId="20" xfId="0" applyFont="1" applyBorder="1" applyAlignment="1">
      <alignment wrapText="1"/>
    </xf>
    <xf numFmtId="0" fontId="5" fillId="0" borderId="28" xfId="0" applyFont="1" applyFill="1" applyBorder="1" applyAlignment="1">
      <alignment horizontal="left" wrapText="1"/>
    </xf>
    <xf numFmtId="0" fontId="62" fillId="0" borderId="28" xfId="0" applyFont="1" applyBorder="1" applyAlignment="1">
      <alignment horizontal="left" vertical="justify" wrapText="1"/>
    </xf>
    <xf numFmtId="0" fontId="5" fillId="0" borderId="28" xfId="0" applyFont="1" applyBorder="1" applyAlignment="1">
      <alignment horizontal="left" wrapText="1"/>
    </xf>
    <xf numFmtId="0" fontId="5" fillId="0" borderId="28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wrapText="1"/>
    </xf>
    <xf numFmtId="178" fontId="9" fillId="0" borderId="20" xfId="0" applyNumberFormat="1" applyFont="1" applyBorder="1" applyAlignment="1">
      <alignment horizontal="center"/>
    </xf>
    <xf numFmtId="0" fontId="3" fillId="56" borderId="42" xfId="0" applyFont="1" applyFill="1" applyBorder="1" applyAlignment="1">
      <alignment horizontal="center" vertical="center"/>
    </xf>
    <xf numFmtId="2" fontId="5" fillId="56" borderId="49" xfId="0" applyNumberFormat="1" applyFont="1" applyFill="1" applyBorder="1" applyAlignment="1">
      <alignment horizontal="center" vertical="center"/>
    </xf>
    <xf numFmtId="0" fontId="5" fillId="56" borderId="45" xfId="0" applyFont="1" applyFill="1" applyBorder="1" applyAlignment="1">
      <alignment horizontal="center" vertical="center"/>
    </xf>
    <xf numFmtId="0" fontId="3" fillId="56" borderId="46" xfId="0" applyFont="1" applyFill="1" applyBorder="1" applyAlignment="1">
      <alignment horizontal="center" vertical="center"/>
    </xf>
    <xf numFmtId="173" fontId="3" fillId="56" borderId="20" xfId="1032" applyFont="1" applyFill="1" applyBorder="1" applyAlignment="1">
      <alignment horizontal="center" vertical="center"/>
    </xf>
    <xf numFmtId="186" fontId="36" fillId="56" borderId="20" xfId="1032" applyNumberFormat="1" applyFont="1" applyFill="1" applyBorder="1" applyAlignment="1">
      <alignment horizontal="center" vertical="center"/>
    </xf>
    <xf numFmtId="186" fontId="34" fillId="0" borderId="20" xfId="1032" applyNumberFormat="1" applyFont="1" applyBorder="1" applyAlignment="1">
      <alignment horizontal="left" vertical="center" wrapText="1"/>
    </xf>
    <xf numFmtId="186" fontId="34" fillId="0" borderId="20" xfId="1032" applyNumberFormat="1" applyFont="1" applyFill="1" applyBorder="1" applyAlignment="1">
      <alignment wrapText="1"/>
    </xf>
    <xf numFmtId="186" fontId="34" fillId="60" borderId="20" xfId="1032" applyNumberFormat="1" applyFont="1" applyFill="1" applyBorder="1" applyAlignment="1">
      <alignment horizontal="center" vertical="center"/>
    </xf>
    <xf numFmtId="186" fontId="36" fillId="60" borderId="20" xfId="1032" applyNumberFormat="1" applyFont="1" applyFill="1" applyBorder="1" applyAlignment="1">
      <alignment horizontal="center" vertical="center"/>
    </xf>
    <xf numFmtId="186" fontId="9" fillId="59" borderId="20" xfId="1032" applyNumberFormat="1" applyFont="1" applyFill="1" applyBorder="1" applyAlignment="1">
      <alignment wrapText="1"/>
    </xf>
    <xf numFmtId="186" fontId="34" fillId="0" borderId="0" xfId="1032" applyNumberFormat="1" applyFont="1" applyFill="1" applyBorder="1" applyAlignment="1">
      <alignment wrapText="1"/>
    </xf>
    <xf numFmtId="186" fontId="34" fillId="0" borderId="20" xfId="1032" applyNumberFormat="1" applyFont="1" applyFill="1" applyBorder="1" applyAlignment="1">
      <alignment horizontal="left" vertical="center"/>
    </xf>
    <xf numFmtId="186" fontId="36" fillId="59" borderId="20" xfId="1032" applyNumberFormat="1" applyFont="1" applyFill="1" applyBorder="1" applyAlignment="1">
      <alignment horizontal="center" vertical="center"/>
    </xf>
    <xf numFmtId="186" fontId="36" fillId="56" borderId="20" xfId="1032" applyNumberFormat="1" applyFont="1" applyFill="1" applyBorder="1" applyAlignment="1">
      <alignment horizontal="center" vertical="center"/>
    </xf>
    <xf numFmtId="186" fontId="34" fillId="56" borderId="20" xfId="1032" applyNumberFormat="1" applyFont="1" applyFill="1" applyBorder="1" applyAlignment="1">
      <alignment horizontal="center" vertical="center"/>
    </xf>
    <xf numFmtId="186" fontId="34" fillId="59" borderId="20" xfId="1032" applyNumberFormat="1" applyFont="1" applyFill="1" applyBorder="1" applyAlignment="1">
      <alignment horizontal="center" vertical="center"/>
    </xf>
    <xf numFmtId="186" fontId="36" fillId="61" borderId="20" xfId="1032" applyNumberFormat="1" applyFont="1" applyFill="1" applyBorder="1" applyAlignment="1">
      <alignment horizontal="center" vertical="center"/>
    </xf>
    <xf numFmtId="0" fontId="8" fillId="0" borderId="25" xfId="0" applyFont="1" applyBorder="1" applyAlignment="1">
      <alignment wrapText="1"/>
    </xf>
    <xf numFmtId="173" fontId="9" fillId="56" borderId="28" xfId="1032" applyFont="1" applyFill="1" applyBorder="1" applyAlignment="1">
      <alignment/>
    </xf>
    <xf numFmtId="178" fontId="8" fillId="0" borderId="20" xfId="1034" applyNumberFormat="1" applyFont="1" applyBorder="1" applyAlignment="1">
      <alignment horizontal="center" vertical="center" wrapText="1"/>
    </xf>
    <xf numFmtId="178" fontId="9" fillId="0" borderId="20" xfId="1034" applyNumberFormat="1" applyFont="1" applyBorder="1" applyAlignment="1">
      <alignment horizontal="center" vertical="center"/>
    </xf>
    <xf numFmtId="178" fontId="8" fillId="0" borderId="20" xfId="1032" applyNumberFormat="1" applyFont="1" applyBorder="1" applyAlignment="1">
      <alignment horizontal="center" vertical="center"/>
    </xf>
    <xf numFmtId="178" fontId="8" fillId="0" borderId="20" xfId="1032" applyNumberFormat="1" applyFont="1" applyBorder="1" applyAlignment="1">
      <alignment horizontal="center" vertical="center" wrapText="1"/>
    </xf>
    <xf numFmtId="178" fontId="9" fillId="0" borderId="20" xfId="1032" applyNumberFormat="1" applyFont="1" applyBorder="1" applyAlignment="1">
      <alignment horizontal="center" vertical="center"/>
    </xf>
    <xf numFmtId="178" fontId="8" fillId="0" borderId="22" xfId="1032" applyNumberFormat="1" applyFont="1" applyBorder="1" applyAlignment="1">
      <alignment horizontal="center" vertical="center"/>
    </xf>
    <xf numFmtId="178" fontId="8" fillId="59" borderId="20" xfId="1034" applyNumberFormat="1" applyFont="1" applyFill="1" applyBorder="1" applyAlignment="1">
      <alignment horizontal="center" vertical="center" wrapText="1"/>
    </xf>
    <xf numFmtId="178" fontId="9" fillId="59" borderId="20" xfId="1034" applyNumberFormat="1" applyFont="1" applyFill="1" applyBorder="1" applyAlignment="1">
      <alignment horizontal="center" vertical="center"/>
    </xf>
    <xf numFmtId="178" fontId="8" fillId="59" borderId="20" xfId="1032" applyNumberFormat="1" applyFont="1" applyFill="1" applyBorder="1" applyAlignment="1">
      <alignment horizontal="center" vertical="center"/>
    </xf>
    <xf numFmtId="178" fontId="9" fillId="56" borderId="20" xfId="1032" applyNumberFormat="1" applyFont="1" applyFill="1" applyBorder="1" applyAlignment="1">
      <alignment horizontal="center" vertical="center"/>
    </xf>
    <xf numFmtId="178" fontId="8" fillId="0" borderId="0" xfId="1032" applyNumberFormat="1" applyFont="1" applyBorder="1" applyAlignment="1">
      <alignment horizontal="center" vertical="center"/>
    </xf>
    <xf numFmtId="178" fontId="8" fillId="0" borderId="28" xfId="1032" applyNumberFormat="1" applyFont="1" applyBorder="1" applyAlignment="1">
      <alignment horizontal="center" vertical="center" wrapText="1"/>
    </xf>
    <xf numFmtId="178" fontId="8" fillId="0" borderId="25" xfId="1034" applyNumberFormat="1" applyFont="1" applyBorder="1" applyAlignment="1">
      <alignment horizontal="center" vertical="center" wrapText="1"/>
    </xf>
    <xf numFmtId="178" fontId="8" fillId="0" borderId="0" xfId="0" applyNumberFormat="1" applyFont="1" applyAlignment="1">
      <alignment horizontal="center" vertical="center"/>
    </xf>
    <xf numFmtId="178" fontId="8" fillId="0" borderId="20" xfId="0" applyNumberFormat="1" applyFont="1" applyBorder="1" applyAlignment="1">
      <alignment horizontal="center" vertical="center"/>
    </xf>
    <xf numFmtId="0" fontId="34" fillId="56" borderId="29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173" fontId="34" fillId="0" borderId="0" xfId="1032" applyFont="1" applyBorder="1" applyAlignment="1">
      <alignment/>
    </xf>
    <xf numFmtId="0" fontId="34" fillId="0" borderId="0" xfId="0" applyFont="1" applyAlignment="1">
      <alignment horizontal="center" vertical="center"/>
    </xf>
    <xf numFmtId="0" fontId="34" fillId="0" borderId="20" xfId="0" applyFont="1" applyBorder="1" applyAlignment="1">
      <alignment/>
    </xf>
    <xf numFmtId="1" fontId="34" fillId="0" borderId="20" xfId="0" applyNumberFormat="1" applyFont="1" applyFill="1" applyBorder="1" applyAlignment="1">
      <alignment horizontal="center" vertical="center"/>
    </xf>
    <xf numFmtId="1" fontId="34" fillId="0" borderId="20" xfId="0" applyNumberFormat="1" applyFont="1" applyBorder="1" applyAlignment="1">
      <alignment horizontal="center" vertical="center"/>
    </xf>
    <xf numFmtId="0" fontId="34" fillId="0" borderId="0" xfId="0" applyFont="1" applyAlignment="1">
      <alignment/>
    </xf>
    <xf numFmtId="0" fontId="34" fillId="59" borderId="29" xfId="0" applyNumberFormat="1" applyFont="1" applyFill="1" applyBorder="1" applyAlignment="1">
      <alignment horizontal="center" vertical="center"/>
    </xf>
    <xf numFmtId="0" fontId="34" fillId="59" borderId="29" xfId="0" applyNumberFormat="1" applyFont="1" applyFill="1" applyBorder="1" applyAlignment="1">
      <alignment horizontal="left" vertical="center"/>
    </xf>
    <xf numFmtId="0" fontId="34" fillId="59" borderId="20" xfId="0" applyFont="1" applyFill="1" applyBorder="1" applyAlignment="1">
      <alignment horizontal="justify" vertical="top" wrapText="1"/>
    </xf>
    <xf numFmtId="173" fontId="34" fillId="59" borderId="50" xfId="0" applyNumberFormat="1" applyFont="1" applyFill="1" applyBorder="1" applyAlignment="1">
      <alignment horizontal="center" vertical="center" wrapText="1"/>
    </xf>
    <xf numFmtId="173" fontId="34" fillId="59" borderId="29" xfId="0" applyNumberFormat="1" applyFont="1" applyFill="1" applyBorder="1" applyAlignment="1">
      <alignment horizontal="justify" vertical="top" wrapText="1"/>
    </xf>
    <xf numFmtId="173" fontId="34" fillId="59" borderId="29" xfId="0" applyNumberFormat="1" applyFont="1" applyFill="1" applyBorder="1" applyAlignment="1">
      <alignment/>
    </xf>
    <xf numFmtId="178" fontId="34" fillId="59" borderId="20" xfId="0" applyNumberFormat="1" applyFont="1" applyFill="1" applyBorder="1" applyAlignment="1">
      <alignment/>
    </xf>
    <xf numFmtId="0" fontId="34" fillId="56" borderId="29" xfId="0" applyNumberFormat="1" applyFont="1" applyFill="1" applyBorder="1" applyAlignment="1">
      <alignment horizontal="left" vertical="center"/>
    </xf>
    <xf numFmtId="0" fontId="34" fillId="56" borderId="20" xfId="0" applyFont="1" applyFill="1" applyBorder="1" applyAlignment="1">
      <alignment horizontal="justify" vertical="top" wrapText="1"/>
    </xf>
    <xf numFmtId="173" fontId="36" fillId="62" borderId="20" xfId="0" applyNumberFormat="1" applyFont="1" applyFill="1" applyBorder="1" applyAlignment="1">
      <alignment horizontal="justify" vertical="top" wrapText="1"/>
    </xf>
    <xf numFmtId="173" fontId="36" fillId="62" borderId="51" xfId="0" applyNumberFormat="1" applyFont="1" applyFill="1" applyBorder="1" applyAlignment="1">
      <alignment horizontal="justify" vertical="top" wrapText="1"/>
    </xf>
    <xf numFmtId="173" fontId="34" fillId="16" borderId="29" xfId="0" applyNumberFormat="1" applyFont="1" applyFill="1" applyBorder="1" applyAlignment="1">
      <alignment/>
    </xf>
    <xf numFmtId="178" fontId="34" fillId="16" borderId="20" xfId="0" applyNumberFormat="1" applyFont="1" applyFill="1" applyBorder="1" applyAlignment="1">
      <alignment/>
    </xf>
    <xf numFmtId="0" fontId="34" fillId="59" borderId="20" xfId="0" applyFont="1" applyFill="1" applyBorder="1" applyAlignment="1">
      <alignment/>
    </xf>
    <xf numFmtId="173" fontId="36" fillId="59" borderId="51" xfId="0" applyNumberFormat="1" applyFont="1" applyFill="1" applyBorder="1" applyAlignment="1">
      <alignment horizontal="justify" vertical="top" wrapText="1"/>
    </xf>
    <xf numFmtId="173" fontId="36" fillId="63" borderId="51" xfId="0" applyNumberFormat="1" applyFont="1" applyFill="1" applyBorder="1" applyAlignment="1">
      <alignment horizontal="justify" vertical="top" wrapText="1"/>
    </xf>
    <xf numFmtId="173" fontId="36" fillId="56" borderId="51" xfId="0" applyNumberFormat="1" applyFont="1" applyFill="1" applyBorder="1" applyAlignment="1">
      <alignment horizontal="justify" vertical="top" wrapText="1"/>
    </xf>
    <xf numFmtId="0" fontId="34" fillId="61" borderId="29" xfId="0" applyNumberFormat="1" applyFont="1" applyFill="1" applyBorder="1" applyAlignment="1">
      <alignment horizontal="center" vertical="center"/>
    </xf>
    <xf numFmtId="0" fontId="34" fillId="61" borderId="29" xfId="0" applyNumberFormat="1" applyFont="1" applyFill="1" applyBorder="1" applyAlignment="1">
      <alignment horizontal="left" vertical="center"/>
    </xf>
    <xf numFmtId="0" fontId="34" fillId="61" borderId="20" xfId="0" applyFont="1" applyFill="1" applyBorder="1" applyAlignment="1">
      <alignment horizontal="justify" vertical="top" wrapText="1"/>
    </xf>
    <xf numFmtId="173" fontId="34" fillId="61" borderId="29" xfId="0" applyNumberFormat="1" applyFont="1" applyFill="1" applyBorder="1" applyAlignment="1">
      <alignment horizontal="justify" vertical="top" wrapText="1"/>
    </xf>
    <xf numFmtId="0" fontId="34" fillId="0" borderId="29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justify" vertical="top" wrapText="1"/>
    </xf>
    <xf numFmtId="0" fontId="34" fillId="0" borderId="20" xfId="0" applyFont="1" applyBorder="1" applyAlignment="1">
      <alignment horizontal="justify" vertical="top" wrapText="1"/>
    </xf>
    <xf numFmtId="173" fontId="34" fillId="56" borderId="29" xfId="0" applyNumberFormat="1" applyFont="1" applyFill="1" applyBorder="1" applyAlignment="1">
      <alignment/>
    </xf>
    <xf numFmtId="178" fontId="34" fillId="56" borderId="20" xfId="0" applyNumberFormat="1" applyFont="1" applyFill="1" applyBorder="1" applyAlignment="1">
      <alignment/>
    </xf>
    <xf numFmtId="0" fontId="34" fillId="59" borderId="52" xfId="0" applyNumberFormat="1" applyFont="1" applyFill="1" applyBorder="1" applyAlignment="1">
      <alignment horizontal="center" vertical="center"/>
    </xf>
    <xf numFmtId="0" fontId="34" fillId="59" borderId="52" xfId="0" applyNumberFormat="1" applyFont="1" applyFill="1" applyBorder="1" applyAlignment="1">
      <alignment horizontal="left" vertical="center"/>
    </xf>
    <xf numFmtId="173" fontId="34" fillId="59" borderId="52" xfId="0" applyNumberFormat="1" applyFont="1" applyFill="1" applyBorder="1" applyAlignment="1">
      <alignment horizontal="justify" vertical="top" wrapText="1"/>
    </xf>
    <xf numFmtId="0" fontId="34" fillId="59" borderId="27" xfId="0" applyFont="1" applyFill="1" applyBorder="1" applyAlignment="1">
      <alignment/>
    </xf>
    <xf numFmtId="173" fontId="34" fillId="59" borderId="27" xfId="1034" applyFont="1" applyFill="1" applyBorder="1" applyAlignment="1">
      <alignment/>
    </xf>
    <xf numFmtId="173" fontId="36" fillId="59" borderId="27" xfId="0" applyNumberFormat="1" applyFont="1" applyFill="1" applyBorder="1" applyAlignment="1">
      <alignment horizontal="justify" vertical="top" wrapText="1"/>
    </xf>
    <xf numFmtId="173" fontId="34" fillId="59" borderId="52" xfId="0" applyNumberFormat="1" applyFont="1" applyFill="1" applyBorder="1" applyAlignment="1">
      <alignment/>
    </xf>
    <xf numFmtId="178" fontId="34" fillId="59" borderId="27" xfId="0" applyNumberFormat="1" applyFont="1" applyFill="1" applyBorder="1" applyAlignment="1">
      <alignment/>
    </xf>
    <xf numFmtId="3" fontId="34" fillId="59" borderId="29" xfId="0" applyNumberFormat="1" applyFont="1" applyFill="1" applyBorder="1" applyAlignment="1">
      <alignment horizontal="center" vertical="center"/>
    </xf>
    <xf numFmtId="3" fontId="34" fillId="59" borderId="29" xfId="0" applyNumberFormat="1" applyFont="1" applyFill="1" applyBorder="1" applyAlignment="1">
      <alignment horizontal="left"/>
    </xf>
    <xf numFmtId="173" fontId="34" fillId="59" borderId="20" xfId="0" applyNumberFormat="1" applyFont="1" applyFill="1" applyBorder="1" applyAlignment="1">
      <alignment/>
    </xf>
    <xf numFmtId="0" fontId="34" fillId="0" borderId="51" xfId="0" applyFont="1" applyBorder="1" applyAlignment="1">
      <alignment horizontal="center" vertical="center" wrapText="1"/>
    </xf>
    <xf numFmtId="0" fontId="34" fillId="0" borderId="51" xfId="0" applyFont="1" applyBorder="1" applyAlignment="1">
      <alignment horizontal="justify" vertical="top" wrapText="1"/>
    </xf>
    <xf numFmtId="173" fontId="34" fillId="0" borderId="51" xfId="0" applyNumberFormat="1" applyFont="1" applyFill="1" applyBorder="1" applyAlignment="1">
      <alignment horizontal="justify" vertical="top" wrapText="1"/>
    </xf>
    <xf numFmtId="0" fontId="34" fillId="0" borderId="25" xfId="0" applyFont="1" applyFill="1" applyBorder="1" applyAlignment="1">
      <alignment/>
    </xf>
    <xf numFmtId="173" fontId="34" fillId="0" borderId="25" xfId="1034" applyFont="1" applyFill="1" applyBorder="1" applyAlignment="1">
      <alignment/>
    </xf>
    <xf numFmtId="173" fontId="36" fillId="0" borderId="25" xfId="0" applyNumberFormat="1" applyFont="1" applyFill="1" applyBorder="1" applyAlignment="1">
      <alignment horizontal="justify" vertical="top" wrapText="1"/>
    </xf>
    <xf numFmtId="173" fontId="34" fillId="16" borderId="51" xfId="0" applyNumberFormat="1" applyFont="1" applyFill="1" applyBorder="1" applyAlignment="1">
      <alignment/>
    </xf>
    <xf numFmtId="173" fontId="34" fillId="0" borderId="29" xfId="0" applyNumberFormat="1" applyFont="1" applyFill="1" applyBorder="1" applyAlignment="1">
      <alignment horizontal="justify" vertical="top" wrapText="1"/>
    </xf>
    <xf numFmtId="0" fontId="34" fillId="0" borderId="20" xfId="0" applyFont="1" applyFill="1" applyBorder="1" applyAlignment="1">
      <alignment/>
    </xf>
    <xf numFmtId="173" fontId="34" fillId="0" borderId="20" xfId="1034" applyFont="1" applyFill="1" applyBorder="1" applyAlignment="1">
      <alignment/>
    </xf>
    <xf numFmtId="173" fontId="34" fillId="0" borderId="20" xfId="0" applyNumberFormat="1" applyFont="1" applyFill="1" applyBorder="1" applyAlignment="1">
      <alignment/>
    </xf>
    <xf numFmtId="178" fontId="34" fillId="0" borderId="0" xfId="0" applyNumberFormat="1" applyFont="1" applyAlignment="1">
      <alignment/>
    </xf>
    <xf numFmtId="0" fontId="34" fillId="0" borderId="20" xfId="0" applyFont="1" applyBorder="1" applyAlignment="1">
      <alignment horizontal="center" vertical="center"/>
    </xf>
    <xf numFmtId="173" fontId="34" fillId="0" borderId="20" xfId="1032" applyFont="1" applyBorder="1" applyAlignment="1">
      <alignment/>
    </xf>
    <xf numFmtId="0" fontId="34" fillId="0" borderId="29" xfId="0" applyFont="1" applyBorder="1" applyAlignment="1">
      <alignment/>
    </xf>
    <xf numFmtId="173" fontId="34" fillId="60" borderId="29" xfId="0" applyNumberFormat="1" applyFont="1" applyFill="1" applyBorder="1" applyAlignment="1">
      <alignment/>
    </xf>
    <xf numFmtId="178" fontId="34" fillId="60" borderId="20" xfId="0" applyNumberFormat="1" applyFont="1" applyFill="1" applyBorder="1" applyAlignment="1">
      <alignment/>
    </xf>
    <xf numFmtId="173" fontId="34" fillId="0" borderId="0" xfId="0" applyNumberFormat="1" applyFont="1" applyAlignment="1">
      <alignment/>
    </xf>
    <xf numFmtId="0" fontId="34" fillId="0" borderId="20" xfId="0" applyFont="1" applyBorder="1" applyAlignment="1">
      <alignment/>
    </xf>
    <xf numFmtId="0" fontId="34" fillId="0" borderId="29" xfId="0" applyNumberFormat="1" applyFont="1" applyBorder="1" applyAlignment="1">
      <alignment horizontal="center" vertical="center" wrapText="1"/>
    </xf>
    <xf numFmtId="0" fontId="34" fillId="0" borderId="29" xfId="0" applyNumberFormat="1" applyFont="1" applyBorder="1" applyAlignment="1">
      <alignment horizontal="left" vertical="top" wrapText="1"/>
    </xf>
    <xf numFmtId="0" fontId="34" fillId="0" borderId="20" xfId="0" applyFont="1" applyBorder="1" applyAlignment="1">
      <alignment wrapText="1"/>
    </xf>
    <xf numFmtId="173" fontId="34" fillId="0" borderId="20" xfId="0" applyNumberFormat="1" applyFont="1" applyBorder="1" applyAlignment="1">
      <alignment/>
    </xf>
    <xf numFmtId="173" fontId="34" fillId="0" borderId="29" xfId="0" applyNumberFormat="1" applyFont="1" applyFill="1" applyBorder="1" applyAlignment="1">
      <alignment/>
    </xf>
    <xf numFmtId="178" fontId="34" fillId="0" borderId="20" xfId="0" applyNumberFormat="1" applyFont="1" applyFill="1" applyBorder="1" applyAlignment="1">
      <alignment/>
    </xf>
    <xf numFmtId="1" fontId="34" fillId="0" borderId="29" xfId="0" applyNumberFormat="1" applyFont="1" applyBorder="1" applyAlignment="1">
      <alignment horizontal="center" vertical="center" wrapText="1"/>
    </xf>
    <xf numFmtId="1" fontId="34" fillId="0" borderId="29" xfId="0" applyNumberFormat="1" applyFont="1" applyBorder="1" applyAlignment="1">
      <alignment horizontal="left" vertical="top" wrapText="1"/>
    </xf>
    <xf numFmtId="2" fontId="34" fillId="0" borderId="29" xfId="0" applyNumberFormat="1" applyFont="1" applyBorder="1" applyAlignment="1">
      <alignment horizontal="center" vertical="center" wrapText="1"/>
    </xf>
    <xf numFmtId="2" fontId="34" fillId="0" borderId="29" xfId="0" applyNumberFormat="1" applyFont="1" applyBorder="1" applyAlignment="1">
      <alignment horizontal="left" vertical="top" wrapText="1"/>
    </xf>
    <xf numFmtId="0" fontId="38" fillId="0" borderId="29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justify" vertical="top" wrapText="1"/>
    </xf>
    <xf numFmtId="2" fontId="34" fillId="0" borderId="0" xfId="0" applyNumberFormat="1" applyFont="1" applyAlignment="1">
      <alignment/>
    </xf>
    <xf numFmtId="0" fontId="34" fillId="0" borderId="0" xfId="0" applyFont="1" applyFill="1" applyAlignment="1">
      <alignment/>
    </xf>
    <xf numFmtId="173" fontId="34" fillId="0" borderId="0" xfId="1032" applyFont="1" applyAlignment="1">
      <alignment/>
    </xf>
    <xf numFmtId="0" fontId="8" fillId="0" borderId="0" xfId="0" applyFont="1" applyFill="1" applyBorder="1" applyAlignment="1">
      <alignment horizontal="center" wrapText="1"/>
    </xf>
    <xf numFmtId="178" fontId="9" fillId="0" borderId="0" xfId="1034" applyNumberFormat="1" applyFont="1" applyFill="1" applyBorder="1" applyAlignment="1">
      <alignment horizontal="center" vertical="center"/>
    </xf>
    <xf numFmtId="178" fontId="8" fillId="0" borderId="0" xfId="1032" applyNumberFormat="1" applyFont="1" applyFill="1" applyBorder="1" applyAlignment="1">
      <alignment horizontal="center" vertical="center"/>
    </xf>
    <xf numFmtId="178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178" fontId="9" fillId="32" borderId="30" xfId="1034" applyNumberFormat="1" applyFont="1" applyFill="1" applyBorder="1" applyAlignment="1">
      <alignment horizontal="center" vertical="center"/>
    </xf>
    <xf numFmtId="178" fontId="9" fillId="59" borderId="30" xfId="1034" applyNumberFormat="1" applyFont="1" applyFill="1" applyBorder="1" applyAlignment="1">
      <alignment horizontal="center" vertical="center"/>
    </xf>
    <xf numFmtId="178" fontId="9" fillId="32" borderId="34" xfId="1034" applyNumberFormat="1" applyFont="1" applyFill="1" applyBorder="1" applyAlignment="1">
      <alignment horizontal="center" vertical="center"/>
    </xf>
    <xf numFmtId="178" fontId="8" fillId="32" borderId="30" xfId="0" applyNumberFormat="1" applyFont="1" applyFill="1" applyBorder="1" applyAlignment="1">
      <alignment horizontal="center" vertical="center" wrapText="1"/>
    </xf>
    <xf numFmtId="178" fontId="8" fillId="59" borderId="53" xfId="0" applyNumberFormat="1" applyFont="1" applyFill="1" applyBorder="1" applyAlignment="1">
      <alignment horizontal="center" vertical="center" wrapText="1"/>
    </xf>
    <xf numFmtId="178" fontId="9" fillId="6" borderId="30" xfId="1032" applyNumberFormat="1" applyFont="1" applyFill="1" applyBorder="1" applyAlignment="1">
      <alignment horizontal="center" vertical="center" wrapText="1"/>
    </xf>
    <xf numFmtId="178" fontId="9" fillId="59" borderId="30" xfId="1032" applyNumberFormat="1" applyFont="1" applyFill="1" applyBorder="1" applyAlignment="1">
      <alignment horizontal="center" vertical="center" wrapText="1"/>
    </xf>
    <xf numFmtId="178" fontId="9" fillId="6" borderId="34" xfId="1032" applyNumberFormat="1" applyFont="1" applyFill="1" applyBorder="1" applyAlignment="1">
      <alignment horizontal="center" vertical="center" wrapText="1"/>
    </xf>
    <xf numFmtId="178" fontId="9" fillId="59" borderId="53" xfId="1032" applyNumberFormat="1" applyFont="1" applyFill="1" applyBorder="1" applyAlignment="1">
      <alignment horizontal="center" vertical="center" wrapText="1"/>
    </xf>
    <xf numFmtId="178" fontId="9" fillId="0" borderId="30" xfId="1032" applyNumberFormat="1" applyFont="1" applyBorder="1" applyAlignment="1">
      <alignment horizontal="center" vertical="center" wrapText="1"/>
    </xf>
    <xf numFmtId="0" fontId="8" fillId="0" borderId="30" xfId="0" applyFont="1" applyBorder="1" applyAlignment="1">
      <alignment/>
    </xf>
    <xf numFmtId="0" fontId="8" fillId="59" borderId="30" xfId="0" applyFont="1" applyFill="1" applyBorder="1" applyAlignment="1">
      <alignment/>
    </xf>
    <xf numFmtId="0" fontId="8" fillId="59" borderId="53" xfId="0" applyFont="1" applyFill="1" applyBorder="1" applyAlignment="1">
      <alignment/>
    </xf>
    <xf numFmtId="178" fontId="9" fillId="0" borderId="22" xfId="1034" applyNumberFormat="1" applyFont="1" applyBorder="1" applyAlignment="1">
      <alignment horizontal="center" vertical="center"/>
    </xf>
    <xf numFmtId="178" fontId="8" fillId="0" borderId="21" xfId="1034" applyNumberFormat="1" applyFont="1" applyBorder="1" applyAlignment="1">
      <alignment horizontal="center" vertical="center" wrapText="1"/>
    </xf>
    <xf numFmtId="178" fontId="9" fillId="59" borderId="22" xfId="1034" applyNumberFormat="1" applyFont="1" applyFill="1" applyBorder="1" applyAlignment="1">
      <alignment horizontal="center" vertical="center"/>
    </xf>
    <xf numFmtId="178" fontId="8" fillId="59" borderId="21" xfId="1034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54" xfId="0" applyFont="1" applyBorder="1" applyAlignment="1">
      <alignment wrapText="1"/>
    </xf>
    <xf numFmtId="178" fontId="8" fillId="59" borderId="44" xfId="1034" applyNumberFormat="1" applyFont="1" applyFill="1" applyBorder="1" applyAlignment="1">
      <alignment horizontal="center" vertical="center" wrapText="1"/>
    </xf>
    <xf numFmtId="178" fontId="8" fillId="59" borderId="45" xfId="1034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8" fillId="0" borderId="55" xfId="0" applyFont="1" applyBorder="1" applyAlignment="1">
      <alignment/>
    </xf>
    <xf numFmtId="0" fontId="8" fillId="0" borderId="55" xfId="0" applyFont="1" applyBorder="1" applyAlignment="1">
      <alignment horizontal="center" wrapText="1"/>
    </xf>
    <xf numFmtId="0" fontId="8" fillId="0" borderId="34" xfId="0" applyFont="1" applyBorder="1" applyAlignment="1">
      <alignment/>
    </xf>
    <xf numFmtId="178" fontId="9" fillId="0" borderId="34" xfId="1032" applyNumberFormat="1" applyFont="1" applyBorder="1" applyAlignment="1">
      <alignment horizontal="center" vertical="center" wrapText="1"/>
    </xf>
    <xf numFmtId="178" fontId="9" fillId="0" borderId="33" xfId="1034" applyNumberFormat="1" applyFont="1" applyBorder="1" applyAlignment="1">
      <alignment horizontal="center" vertical="center"/>
    </xf>
    <xf numFmtId="178" fontId="8" fillId="0" borderId="38" xfId="1034" applyNumberFormat="1" applyFont="1" applyBorder="1" applyAlignment="1">
      <alignment horizontal="center" vertical="center" wrapText="1"/>
    </xf>
    <xf numFmtId="0" fontId="8" fillId="0" borderId="39" xfId="0" applyFont="1" applyBorder="1" applyAlignment="1">
      <alignment/>
    </xf>
    <xf numFmtId="178" fontId="9" fillId="0" borderId="39" xfId="1032" applyNumberFormat="1" applyFont="1" applyBorder="1" applyAlignment="1">
      <alignment horizontal="center" vertical="center" wrapText="1"/>
    </xf>
    <xf numFmtId="178" fontId="9" fillId="6" borderId="39" xfId="1032" applyNumberFormat="1" applyFont="1" applyFill="1" applyBorder="1" applyAlignment="1">
      <alignment horizontal="center" vertical="center" wrapText="1"/>
    </xf>
    <xf numFmtId="178" fontId="8" fillId="32" borderId="39" xfId="1032" applyNumberFormat="1" applyFont="1" applyFill="1" applyBorder="1" applyAlignment="1">
      <alignment horizontal="center" vertical="center"/>
    </xf>
    <xf numFmtId="0" fontId="8" fillId="59" borderId="19" xfId="0" applyFont="1" applyFill="1" applyBorder="1" applyAlignment="1">
      <alignment/>
    </xf>
    <xf numFmtId="178" fontId="9" fillId="59" borderId="19" xfId="1032" applyNumberFormat="1" applyFont="1" applyFill="1" applyBorder="1" applyAlignment="1">
      <alignment horizontal="center" vertical="center" wrapText="1"/>
    </xf>
    <xf numFmtId="178" fontId="9" fillId="59" borderId="19" xfId="1034" applyNumberFormat="1" applyFont="1" applyFill="1" applyBorder="1" applyAlignment="1">
      <alignment horizontal="center" vertical="center"/>
    </xf>
    <xf numFmtId="178" fontId="9" fillId="0" borderId="26" xfId="1034" applyNumberFormat="1" applyFont="1" applyBorder="1" applyAlignment="1">
      <alignment horizontal="center" vertical="center"/>
    </xf>
    <xf numFmtId="178" fontId="8" fillId="0" borderId="27" xfId="1034" applyNumberFormat="1" applyFont="1" applyBorder="1" applyAlignment="1">
      <alignment horizontal="center" vertical="center" wrapText="1"/>
    </xf>
    <xf numFmtId="178" fontId="8" fillId="0" borderId="23" xfId="1034" applyNumberFormat="1" applyFont="1" applyBorder="1" applyAlignment="1">
      <alignment horizontal="center" vertical="center" wrapText="1"/>
    </xf>
    <xf numFmtId="178" fontId="9" fillId="59" borderId="24" xfId="1034" applyNumberFormat="1" applyFont="1" applyFill="1" applyBorder="1" applyAlignment="1">
      <alignment horizontal="center" vertical="center"/>
    </xf>
    <xf numFmtId="178" fontId="8" fillId="59" borderId="56" xfId="1034" applyNumberFormat="1" applyFont="1" applyFill="1" applyBorder="1" applyAlignment="1">
      <alignment horizontal="center" vertical="center" wrapText="1"/>
    </xf>
    <xf numFmtId="178" fontId="8" fillId="59" borderId="57" xfId="1034" applyNumberFormat="1" applyFont="1" applyFill="1" applyBorder="1" applyAlignment="1">
      <alignment horizontal="center" vertical="center" wrapText="1"/>
    </xf>
    <xf numFmtId="0" fontId="8" fillId="21" borderId="55" xfId="0" applyFont="1" applyFill="1" applyBorder="1" applyAlignment="1">
      <alignment horizontal="center" wrapText="1"/>
    </xf>
    <xf numFmtId="0" fontId="8" fillId="22" borderId="55" xfId="0" applyFont="1" applyFill="1" applyBorder="1" applyAlignment="1">
      <alignment horizontal="center" wrapText="1"/>
    </xf>
    <xf numFmtId="0" fontId="8" fillId="0" borderId="30" xfId="0" applyFont="1" applyBorder="1" applyAlignment="1">
      <alignment wrapText="1"/>
    </xf>
    <xf numFmtId="178" fontId="9" fillId="59" borderId="26" xfId="1034" applyNumberFormat="1" applyFont="1" applyFill="1" applyBorder="1" applyAlignment="1">
      <alignment horizontal="center" vertical="center"/>
    </xf>
    <xf numFmtId="186" fontId="8" fillId="0" borderId="20" xfId="1032" applyNumberFormat="1" applyFont="1" applyBorder="1" applyAlignment="1">
      <alignment/>
    </xf>
    <xf numFmtId="186" fontId="8" fillId="0" borderId="20" xfId="1032" applyNumberFormat="1" applyFont="1" applyBorder="1" applyAlignment="1">
      <alignment horizontal="center"/>
    </xf>
    <xf numFmtId="186" fontId="8" fillId="59" borderId="20" xfId="1032" applyNumberFormat="1" applyFont="1" applyFill="1" applyBorder="1" applyAlignment="1">
      <alignment/>
    </xf>
    <xf numFmtId="186" fontId="9" fillId="50" borderId="20" xfId="1032" applyNumberFormat="1" applyFont="1" applyFill="1" applyBorder="1" applyAlignment="1">
      <alignment/>
    </xf>
    <xf numFmtId="186" fontId="9" fillId="7" borderId="29" xfId="1032" applyNumberFormat="1" applyFont="1" applyFill="1" applyBorder="1" applyAlignment="1">
      <alignment/>
    </xf>
    <xf numFmtId="186" fontId="9" fillId="7" borderId="20" xfId="1032" applyNumberFormat="1" applyFont="1" applyFill="1" applyBorder="1" applyAlignment="1">
      <alignment/>
    </xf>
    <xf numFmtId="186" fontId="9" fillId="0" borderId="0" xfId="1032" applyNumberFormat="1" applyFont="1" applyFill="1" applyBorder="1" applyAlignment="1">
      <alignment/>
    </xf>
    <xf numFmtId="186" fontId="8" fillId="0" borderId="20" xfId="1032" applyNumberFormat="1" applyFont="1" applyFill="1" applyBorder="1" applyAlignment="1">
      <alignment/>
    </xf>
    <xf numFmtId="186" fontId="8" fillId="0" borderId="25" xfId="1032" applyNumberFormat="1" applyFont="1" applyBorder="1" applyAlignment="1">
      <alignment horizontal="center"/>
    </xf>
    <xf numFmtId="14" fontId="9" fillId="56" borderId="19" xfId="0" applyNumberFormat="1" applyFont="1" applyFill="1" applyBorder="1" applyAlignment="1">
      <alignment horizontal="center" vertical="center" wrapText="1"/>
    </xf>
    <xf numFmtId="0" fontId="8" fillId="56" borderId="19" xfId="0" applyFont="1" applyFill="1" applyBorder="1" applyAlignment="1">
      <alignment horizontal="center" vertical="center"/>
    </xf>
    <xf numFmtId="14" fontId="9" fillId="56" borderId="24" xfId="0" applyNumberFormat="1" applyFont="1" applyFill="1" applyBorder="1" applyAlignment="1">
      <alignment horizontal="center" vertical="center" wrapText="1"/>
    </xf>
    <xf numFmtId="173" fontId="9" fillId="56" borderId="56" xfId="0" applyNumberFormat="1" applyFont="1" applyFill="1" applyBorder="1" applyAlignment="1">
      <alignment horizontal="center" vertical="center" wrapText="1"/>
    </xf>
    <xf numFmtId="173" fontId="9" fillId="56" borderId="57" xfId="0" applyNumberFormat="1" applyFont="1" applyFill="1" applyBorder="1" applyAlignment="1">
      <alignment horizontal="center" vertical="center" wrapText="1"/>
    </xf>
    <xf numFmtId="178" fontId="8" fillId="0" borderId="25" xfId="1032" applyNumberFormat="1" applyFont="1" applyFill="1" applyBorder="1" applyAlignment="1">
      <alignment horizontal="center" vertical="center"/>
    </xf>
    <xf numFmtId="178" fontId="8" fillId="0" borderId="20" xfId="1032" applyNumberFormat="1" applyFont="1" applyFill="1" applyBorder="1" applyAlignment="1">
      <alignment horizontal="center" vertical="center"/>
    </xf>
    <xf numFmtId="178" fontId="5" fillId="55" borderId="24" xfId="0" applyNumberFormat="1" applyFont="1" applyFill="1" applyBorder="1" applyAlignment="1">
      <alignment horizontal="center" vertical="center"/>
    </xf>
    <xf numFmtId="0" fontId="34" fillId="60" borderId="29" xfId="0" applyFont="1" applyFill="1" applyBorder="1" applyAlignment="1">
      <alignment horizontal="center" vertical="center"/>
    </xf>
    <xf numFmtId="186" fontId="10" fillId="0" borderId="20" xfId="1032" applyNumberFormat="1" applyFont="1" applyFill="1" applyBorder="1" applyAlignment="1">
      <alignment horizontal="center" vertical="center"/>
    </xf>
    <xf numFmtId="178" fontId="3" fillId="55" borderId="42" xfId="0" applyNumberFormat="1" applyFont="1" applyFill="1" applyBorder="1" applyAlignment="1">
      <alignment horizontal="center" vertical="center"/>
    </xf>
    <xf numFmtId="178" fontId="34" fillId="16" borderId="29" xfId="0" applyNumberFormat="1" applyFont="1" applyFill="1" applyBorder="1" applyAlignment="1">
      <alignment/>
    </xf>
    <xf numFmtId="2" fontId="34" fillId="0" borderId="0" xfId="0" applyNumberFormat="1" applyFont="1" applyFill="1" applyBorder="1" applyAlignment="1">
      <alignment/>
    </xf>
    <xf numFmtId="173" fontId="36" fillId="56" borderId="58" xfId="0" applyNumberFormat="1" applyFont="1" applyFill="1" applyBorder="1" applyAlignment="1">
      <alignment horizontal="justify" vertical="top" wrapText="1"/>
    </xf>
    <xf numFmtId="3" fontId="34" fillId="55" borderId="29" xfId="0" applyNumberFormat="1" applyFont="1" applyFill="1" applyBorder="1" applyAlignment="1">
      <alignment horizontal="left" vertical="center"/>
    </xf>
    <xf numFmtId="0" fontId="34" fillId="55" borderId="52" xfId="0" applyNumberFormat="1" applyFont="1" applyFill="1" applyBorder="1" applyAlignment="1">
      <alignment horizontal="center" vertical="center"/>
    </xf>
    <xf numFmtId="0" fontId="34" fillId="55" borderId="20" xfId="0" applyFont="1" applyFill="1" applyBorder="1" applyAlignment="1">
      <alignment horizontal="justify" vertical="top" wrapText="1"/>
    </xf>
    <xf numFmtId="173" fontId="36" fillId="55" borderId="58" xfId="0" applyNumberFormat="1" applyFont="1" applyFill="1" applyBorder="1" applyAlignment="1">
      <alignment horizontal="justify" vertical="top" wrapText="1"/>
    </xf>
    <xf numFmtId="186" fontId="34" fillId="56" borderId="20" xfId="1032" applyNumberFormat="1" applyFont="1" applyFill="1" applyBorder="1" applyAlignment="1">
      <alignment horizontal="center" vertical="center"/>
    </xf>
    <xf numFmtId="178" fontId="0" fillId="56" borderId="33" xfId="0" applyNumberFormat="1" applyFill="1" applyBorder="1" applyAlignment="1">
      <alignment horizontal="center" vertical="center"/>
    </xf>
    <xf numFmtId="0" fontId="34" fillId="32" borderId="29" xfId="0" applyNumberFormat="1" applyFont="1" applyFill="1" applyBorder="1" applyAlignment="1">
      <alignment horizontal="center" vertical="center"/>
    </xf>
    <xf numFmtId="0" fontId="34" fillId="32" borderId="29" xfId="0" applyNumberFormat="1" applyFont="1" applyFill="1" applyBorder="1" applyAlignment="1">
      <alignment horizontal="left" vertical="center"/>
    </xf>
    <xf numFmtId="0" fontId="34" fillId="32" borderId="20" xfId="0" applyFont="1" applyFill="1" applyBorder="1" applyAlignment="1">
      <alignment horizontal="justify" vertical="top" wrapText="1"/>
    </xf>
    <xf numFmtId="173" fontId="36" fillId="64" borderId="51" xfId="0" applyNumberFormat="1" applyFont="1" applyFill="1" applyBorder="1" applyAlignment="1">
      <alignment horizontal="justify" vertical="top" wrapText="1"/>
    </xf>
    <xf numFmtId="173" fontId="34" fillId="32" borderId="29" xfId="0" applyNumberFormat="1" applyFont="1" applyFill="1" applyBorder="1" applyAlignment="1">
      <alignment/>
    </xf>
    <xf numFmtId="0" fontId="34" fillId="32" borderId="0" xfId="0" applyFont="1" applyFill="1" applyAlignment="1">
      <alignment/>
    </xf>
    <xf numFmtId="3" fontId="34" fillId="56" borderId="29" xfId="0" applyNumberFormat="1" applyFont="1" applyFill="1" applyBorder="1" applyAlignment="1">
      <alignment horizontal="left" vertical="center"/>
    </xf>
    <xf numFmtId="186" fontId="34" fillId="56" borderId="20" xfId="1032" applyNumberFormat="1" applyFont="1" applyFill="1" applyBorder="1" applyAlignment="1">
      <alignment horizontal="center" vertical="center"/>
    </xf>
    <xf numFmtId="0" fontId="0" fillId="56" borderId="59" xfId="0" applyFill="1" applyBorder="1" applyAlignment="1">
      <alignment horizontal="center" vertical="center"/>
    </xf>
    <xf numFmtId="178" fontId="0" fillId="0" borderId="6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8" fontId="0" fillId="0" borderId="61" xfId="0" applyNumberFormat="1" applyFill="1" applyBorder="1" applyAlignment="1">
      <alignment horizontal="center" vertical="center"/>
    </xf>
    <xf numFmtId="2" fontId="0" fillId="0" borderId="59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61" xfId="0" applyNumberFormat="1" applyBorder="1" applyAlignment="1">
      <alignment horizontal="center" vertical="center"/>
    </xf>
    <xf numFmtId="0" fontId="0" fillId="56" borderId="61" xfId="0" applyFill="1" applyBorder="1" applyAlignment="1">
      <alignment horizontal="center" vertical="center"/>
    </xf>
    <xf numFmtId="0" fontId="8" fillId="0" borderId="20" xfId="0" applyFont="1" applyBorder="1" applyAlignment="1">
      <alignment horizontal="left" wrapText="1"/>
    </xf>
    <xf numFmtId="173" fontId="36" fillId="59" borderId="52" xfId="0" applyNumberFormat="1" applyFont="1" applyFill="1" applyBorder="1" applyAlignment="1">
      <alignment horizontal="justify" vertical="top" wrapText="1"/>
    </xf>
    <xf numFmtId="173" fontId="36" fillId="0" borderId="51" xfId="0" applyNumberFormat="1" applyFont="1" applyFill="1" applyBorder="1" applyAlignment="1">
      <alignment horizontal="justify" vertical="top" wrapText="1"/>
    </xf>
    <xf numFmtId="173" fontId="34" fillId="0" borderId="29" xfId="0" applyNumberFormat="1" applyFont="1" applyBorder="1" applyAlignment="1">
      <alignment/>
    </xf>
    <xf numFmtId="186" fontId="34" fillId="56" borderId="20" xfId="1032" applyNumberFormat="1" applyFont="1" applyFill="1" applyBorder="1" applyAlignment="1">
      <alignment horizontal="center" vertical="center"/>
    </xf>
    <xf numFmtId="3" fontId="34" fillId="0" borderId="29" xfId="0" applyNumberFormat="1" applyFont="1" applyBorder="1" applyAlignment="1">
      <alignment horizontal="left" vertical="top" wrapText="1"/>
    </xf>
    <xf numFmtId="173" fontId="34" fillId="0" borderId="0" xfId="0" applyNumberFormat="1" applyFont="1" applyBorder="1" applyAlignment="1">
      <alignment/>
    </xf>
    <xf numFmtId="0" fontId="3" fillId="55" borderId="24" xfId="0" applyNumberFormat="1" applyFont="1" applyFill="1" applyBorder="1" applyAlignment="1">
      <alignment horizontal="center" vertical="center"/>
    </xf>
    <xf numFmtId="2" fontId="3" fillId="55" borderId="42" xfId="0" applyNumberFormat="1" applyFont="1" applyFill="1" applyBorder="1" applyAlignment="1">
      <alignment horizontal="center" vertical="center"/>
    </xf>
    <xf numFmtId="178" fontId="0" fillId="0" borderId="22" xfId="0" applyNumberFormat="1" applyFill="1" applyBorder="1" applyAlignment="1">
      <alignment horizontal="center" vertical="center"/>
    </xf>
    <xf numFmtId="2" fontId="0" fillId="0" borderId="26" xfId="0" applyNumberFormat="1" applyFill="1" applyBorder="1" applyAlignment="1">
      <alignment horizontal="center" vertical="center"/>
    </xf>
    <xf numFmtId="1" fontId="34" fillId="65" borderId="20" xfId="0" applyNumberFormat="1" applyFont="1" applyFill="1" applyBorder="1" applyAlignment="1">
      <alignment horizontal="center" vertical="center"/>
    </xf>
    <xf numFmtId="186" fontId="36" fillId="59" borderId="20" xfId="1032" applyNumberFormat="1" applyFont="1" applyFill="1" applyBorder="1" applyAlignment="1">
      <alignment horizontal="center" vertical="center"/>
    </xf>
    <xf numFmtId="186" fontId="34" fillId="56" borderId="20" xfId="1032" applyNumberFormat="1" applyFont="1" applyFill="1" applyBorder="1" applyAlignment="1">
      <alignment horizontal="center" vertical="center"/>
    </xf>
    <xf numFmtId="186" fontId="9" fillId="59" borderId="20" xfId="1032" applyNumberFormat="1" applyFont="1" applyFill="1" applyBorder="1" applyAlignment="1">
      <alignment/>
    </xf>
    <xf numFmtId="178" fontId="9" fillId="59" borderId="20" xfId="1032" applyNumberFormat="1" applyFont="1" applyFill="1" applyBorder="1" applyAlignment="1">
      <alignment horizontal="center" vertical="center"/>
    </xf>
    <xf numFmtId="186" fontId="9" fillId="59" borderId="20" xfId="1032" applyNumberFormat="1" applyFont="1" applyFill="1" applyBorder="1" applyAlignment="1">
      <alignment horizontal="center"/>
    </xf>
    <xf numFmtId="2" fontId="3" fillId="55" borderId="20" xfId="1032" applyNumberFormat="1" applyFont="1" applyFill="1" applyBorder="1" applyAlignment="1">
      <alignment horizontal="center" vertical="center"/>
    </xf>
    <xf numFmtId="0" fontId="34" fillId="65" borderId="0" xfId="0" applyFont="1" applyFill="1" applyAlignment="1">
      <alignment/>
    </xf>
    <xf numFmtId="186" fontId="34" fillId="56" borderId="20" xfId="1032" applyNumberFormat="1" applyFont="1" applyFill="1" applyBorder="1" applyAlignment="1">
      <alignment horizontal="center" vertical="center"/>
    </xf>
    <xf numFmtId="173" fontId="8" fillId="59" borderId="20" xfId="1032" applyFont="1" applyFill="1" applyBorder="1" applyAlignment="1">
      <alignment/>
    </xf>
    <xf numFmtId="186" fontId="34" fillId="56" borderId="20" xfId="1032" applyNumberFormat="1" applyFont="1" applyFill="1" applyBorder="1" applyAlignment="1">
      <alignment horizontal="center" vertical="center"/>
    </xf>
    <xf numFmtId="186" fontId="8" fillId="65" borderId="20" xfId="1032" applyNumberFormat="1" applyFont="1" applyFill="1" applyBorder="1" applyAlignment="1">
      <alignment/>
    </xf>
    <xf numFmtId="186" fontId="9" fillId="65" borderId="0" xfId="1032" applyNumberFormat="1" applyFont="1" applyFill="1" applyBorder="1" applyAlignment="1">
      <alignment/>
    </xf>
    <xf numFmtId="186" fontId="8" fillId="65" borderId="0" xfId="1032" applyNumberFormat="1" applyFont="1" applyFill="1" applyBorder="1" applyAlignment="1">
      <alignment/>
    </xf>
    <xf numFmtId="186" fontId="31" fillId="65" borderId="0" xfId="0" applyNumberFormat="1" applyFont="1" applyFill="1" applyBorder="1" applyAlignment="1">
      <alignment horizontal="center"/>
    </xf>
    <xf numFmtId="186" fontId="31" fillId="65" borderId="0" xfId="0" applyNumberFormat="1" applyFont="1" applyFill="1" applyAlignment="1">
      <alignment/>
    </xf>
    <xf numFmtId="2" fontId="34" fillId="58" borderId="20" xfId="0" applyNumberFormat="1" applyFont="1" applyFill="1" applyBorder="1" applyAlignment="1">
      <alignment/>
    </xf>
    <xf numFmtId="2" fontId="34" fillId="32" borderId="20" xfId="0" applyNumberFormat="1" applyFont="1" applyFill="1" applyBorder="1" applyAlignment="1">
      <alignment/>
    </xf>
    <xf numFmtId="178" fontId="0" fillId="56" borderId="26" xfId="0" applyNumberFormat="1" applyFill="1" applyBorder="1" applyAlignment="1">
      <alignment horizontal="center" vertical="center"/>
    </xf>
    <xf numFmtId="2" fontId="0" fillId="56" borderId="26" xfId="0" applyNumberFormat="1" applyFill="1" applyBorder="1" applyAlignment="1">
      <alignment horizontal="center" vertical="center"/>
    </xf>
    <xf numFmtId="178" fontId="0" fillId="56" borderId="59" xfId="0" applyNumberFormat="1" applyFill="1" applyBorder="1" applyAlignment="1">
      <alignment horizontal="center" vertical="center"/>
    </xf>
    <xf numFmtId="178" fontId="3" fillId="56" borderId="42" xfId="0" applyNumberFormat="1" applyFont="1" applyFill="1" applyBorder="1" applyAlignment="1">
      <alignment horizontal="center" vertical="center"/>
    </xf>
    <xf numFmtId="178" fontId="3" fillId="56" borderId="24" xfId="0" applyNumberFormat="1" applyFont="1" applyFill="1" applyBorder="1" applyAlignment="1">
      <alignment horizontal="center" vertical="center"/>
    </xf>
    <xf numFmtId="2" fontId="34" fillId="0" borderId="20" xfId="0" applyNumberFormat="1" applyFont="1" applyFill="1" applyBorder="1" applyAlignment="1">
      <alignment/>
    </xf>
    <xf numFmtId="2" fontId="34" fillId="60" borderId="29" xfId="0" applyNumberFormat="1" applyFont="1" applyFill="1" applyBorder="1" applyAlignment="1">
      <alignment/>
    </xf>
    <xf numFmtId="2" fontId="34" fillId="0" borderId="29" xfId="0" applyNumberFormat="1" applyFont="1" applyFill="1" applyBorder="1" applyAlignment="1">
      <alignment/>
    </xf>
    <xf numFmtId="0" fontId="34" fillId="0" borderId="20" xfId="0" applyNumberFormat="1" applyFont="1" applyFill="1" applyBorder="1" applyAlignment="1">
      <alignment/>
    </xf>
    <xf numFmtId="0" fontId="9" fillId="0" borderId="20" xfId="0" applyFont="1" applyBorder="1" applyAlignment="1">
      <alignment/>
    </xf>
    <xf numFmtId="0" fontId="11" fillId="0" borderId="20" xfId="0" applyFont="1" applyBorder="1" applyAlignment="1">
      <alignment/>
    </xf>
    <xf numFmtId="186" fontId="34" fillId="56" borderId="20" xfId="1032" applyNumberFormat="1" applyFont="1" applyFill="1" applyBorder="1" applyAlignment="1">
      <alignment horizontal="center" vertical="center"/>
    </xf>
    <xf numFmtId="0" fontId="8" fillId="65" borderId="20" xfId="0" applyFont="1" applyFill="1" applyBorder="1" applyAlignment="1">
      <alignment/>
    </xf>
    <xf numFmtId="2" fontId="34" fillId="0" borderId="20" xfId="0" applyNumberFormat="1" applyFont="1" applyBorder="1" applyAlignment="1">
      <alignment/>
    </xf>
    <xf numFmtId="0" fontId="0" fillId="0" borderId="0" xfId="0" applyBorder="1" applyAlignment="1">
      <alignment/>
    </xf>
    <xf numFmtId="178" fontId="32" fillId="65" borderId="20" xfId="0" applyNumberFormat="1" applyFont="1" applyFill="1" applyBorder="1" applyAlignment="1">
      <alignment/>
    </xf>
    <xf numFmtId="178" fontId="11" fillId="65" borderId="20" xfId="0" applyNumberFormat="1" applyFont="1" applyFill="1" applyBorder="1" applyAlignment="1">
      <alignment/>
    </xf>
    <xf numFmtId="178" fontId="8" fillId="65" borderId="20" xfId="0" applyNumberFormat="1" applyFont="1" applyFill="1" applyBorder="1" applyAlignment="1">
      <alignment/>
    </xf>
    <xf numFmtId="178" fontId="5" fillId="55" borderId="48" xfId="0" applyNumberFormat="1" applyFont="1" applyFill="1" applyBorder="1" applyAlignment="1">
      <alignment horizontal="center" vertical="center"/>
    </xf>
    <xf numFmtId="173" fontId="8" fillId="0" borderId="20" xfId="1032" applyFont="1" applyFill="1" applyBorder="1" applyAlignment="1">
      <alignment/>
    </xf>
    <xf numFmtId="2" fontId="34" fillId="0" borderId="20" xfId="1032" applyNumberFormat="1" applyFont="1" applyFill="1" applyBorder="1" applyAlignment="1">
      <alignment horizontal="center" vertical="center"/>
    </xf>
    <xf numFmtId="0" fontId="8" fillId="59" borderId="20" xfId="0" applyFont="1" applyFill="1" applyBorder="1" applyAlignment="1">
      <alignment/>
    </xf>
    <xf numFmtId="165" fontId="34" fillId="0" borderId="0" xfId="0" applyNumberFormat="1" applyFont="1" applyAlignment="1">
      <alignment/>
    </xf>
    <xf numFmtId="173" fontId="36" fillId="62" borderId="51" xfId="0" applyNumberFormat="1" applyFont="1" applyFill="1" applyBorder="1" applyAlignment="1">
      <alignment horizontal="center" vertical="top" wrapText="1"/>
    </xf>
    <xf numFmtId="0" fontId="34" fillId="0" borderId="20" xfId="1032" applyNumberFormat="1" applyFont="1" applyBorder="1" applyAlignment="1">
      <alignment horizontal="center" vertical="center"/>
    </xf>
    <xf numFmtId="178" fontId="0" fillId="0" borderId="29" xfId="0" applyNumberFormat="1" applyBorder="1" applyAlignment="1">
      <alignment horizontal="center" vertical="center"/>
    </xf>
    <xf numFmtId="178" fontId="0" fillId="56" borderId="29" xfId="0" applyNumberFormat="1" applyFill="1" applyBorder="1" applyAlignment="1">
      <alignment horizontal="center" vertical="center"/>
    </xf>
    <xf numFmtId="178" fontId="0" fillId="0" borderId="26" xfId="0" applyNumberFormat="1" applyBorder="1" applyAlignment="1">
      <alignment horizontal="center" vertical="center"/>
    </xf>
    <xf numFmtId="178" fontId="0" fillId="0" borderId="52" xfId="0" applyNumberFormat="1" applyBorder="1" applyAlignment="1">
      <alignment horizontal="center" vertical="center"/>
    </xf>
    <xf numFmtId="178" fontId="3" fillId="55" borderId="36" xfId="0" applyNumberFormat="1" applyFont="1" applyFill="1" applyBorder="1" applyAlignment="1">
      <alignment horizontal="center" vertical="center"/>
    </xf>
    <xf numFmtId="178" fontId="0" fillId="0" borderId="33" xfId="0" applyNumberFormat="1" applyBorder="1" applyAlignment="1">
      <alignment horizontal="center" vertical="center"/>
    </xf>
    <xf numFmtId="178" fontId="0" fillId="0" borderId="51" xfId="0" applyNumberFormat="1" applyBorder="1" applyAlignment="1">
      <alignment horizontal="center" vertical="center"/>
    </xf>
    <xf numFmtId="178" fontId="0" fillId="0" borderId="59" xfId="0" applyNumberFormat="1" applyBorder="1" applyAlignment="1">
      <alignment horizontal="center" vertical="center"/>
    </xf>
    <xf numFmtId="173" fontId="34" fillId="0" borderId="29" xfId="1032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186" fontId="34" fillId="56" borderId="20" xfId="1032" applyNumberFormat="1" applyFont="1" applyFill="1" applyBorder="1" applyAlignment="1">
      <alignment horizontal="center" vertical="center"/>
    </xf>
    <xf numFmtId="178" fontId="5" fillId="56" borderId="24" xfId="0" applyNumberFormat="1" applyFont="1" applyFill="1" applyBorder="1" applyAlignment="1">
      <alignment horizontal="center" vertical="center"/>
    </xf>
    <xf numFmtId="186" fontId="34" fillId="55" borderId="20" xfId="1032" applyNumberFormat="1" applyFont="1" applyFill="1" applyBorder="1" applyAlignment="1">
      <alignment horizontal="center" vertical="center"/>
    </xf>
    <xf numFmtId="178" fontId="41" fillId="56" borderId="37" xfId="0" applyNumberFormat="1" applyFont="1" applyFill="1" applyBorder="1" applyAlignment="1">
      <alignment horizontal="center" vertical="center"/>
    </xf>
    <xf numFmtId="178" fontId="41" fillId="56" borderId="32" xfId="0" applyNumberFormat="1" applyFont="1" applyFill="1" applyBorder="1" applyAlignment="1">
      <alignment horizontal="center" vertical="center"/>
    </xf>
    <xf numFmtId="178" fontId="42" fillId="56" borderId="32" xfId="0" applyNumberFormat="1" applyFont="1" applyFill="1" applyBorder="1" applyAlignment="1">
      <alignment horizontal="center" vertical="center"/>
    </xf>
    <xf numFmtId="178" fontId="41" fillId="56" borderId="35" xfId="0" applyNumberFormat="1" applyFont="1" applyFill="1" applyBorder="1" applyAlignment="1">
      <alignment horizontal="center" vertical="center"/>
    </xf>
    <xf numFmtId="173" fontId="34" fillId="56" borderId="20" xfId="1032" applyFont="1" applyFill="1" applyBorder="1" applyAlignment="1">
      <alignment/>
    </xf>
    <xf numFmtId="0" fontId="9" fillId="0" borderId="42" xfId="0" applyFont="1" applyBorder="1" applyAlignment="1">
      <alignment/>
    </xf>
    <xf numFmtId="0" fontId="9" fillId="65" borderId="62" xfId="0" applyFont="1" applyFill="1" applyBorder="1" applyAlignment="1">
      <alignment/>
    </xf>
    <xf numFmtId="0" fontId="9" fillId="0" borderId="22" xfId="0" applyFont="1" applyBorder="1" applyAlignment="1">
      <alignment wrapText="1"/>
    </xf>
    <xf numFmtId="178" fontId="9" fillId="65" borderId="20" xfId="0" applyNumberFormat="1" applyFont="1" applyFill="1" applyBorder="1" applyAlignment="1">
      <alignment/>
    </xf>
    <xf numFmtId="0" fontId="5" fillId="0" borderId="20" xfId="0" applyFont="1" applyBorder="1" applyAlignment="1">
      <alignment/>
    </xf>
    <xf numFmtId="2" fontId="5" fillId="0" borderId="20" xfId="0" applyNumberFormat="1" applyFont="1" applyBorder="1" applyAlignment="1">
      <alignment/>
    </xf>
    <xf numFmtId="0" fontId="9" fillId="0" borderId="49" xfId="0" applyFont="1" applyBorder="1" applyAlignment="1">
      <alignment wrapText="1"/>
    </xf>
    <xf numFmtId="0" fontId="5" fillId="0" borderId="44" xfId="0" applyFont="1" applyBorder="1" applyAlignment="1">
      <alignment/>
    </xf>
    <xf numFmtId="2" fontId="5" fillId="0" borderId="44" xfId="0" applyNumberFormat="1" applyFont="1" applyBorder="1" applyAlignment="1">
      <alignment/>
    </xf>
    <xf numFmtId="173" fontId="8" fillId="0" borderId="20" xfId="1032" applyFont="1" applyBorder="1" applyAlignment="1">
      <alignment horizontal="center" vertical="center"/>
    </xf>
    <xf numFmtId="173" fontId="8" fillId="0" borderId="20" xfId="1032" applyFont="1" applyBorder="1" applyAlignment="1">
      <alignment/>
    </xf>
    <xf numFmtId="194" fontId="9" fillId="59" borderId="20" xfId="1032" applyNumberFormat="1" applyFont="1" applyFill="1" applyBorder="1" applyAlignment="1">
      <alignment/>
    </xf>
    <xf numFmtId="0" fontId="8" fillId="0" borderId="20" xfId="1032" applyNumberFormat="1" applyFont="1" applyBorder="1" applyAlignment="1">
      <alignment/>
    </xf>
    <xf numFmtId="0" fontId="8" fillId="0" borderId="20" xfId="0" applyFont="1" applyBorder="1" applyAlignment="1">
      <alignment horizontal="center" vertical="center"/>
    </xf>
    <xf numFmtId="178" fontId="7" fillId="0" borderId="20" xfId="0" applyNumberFormat="1" applyFont="1" applyBorder="1" applyAlignment="1">
      <alignment horizontal="center"/>
    </xf>
    <xf numFmtId="178" fontId="11" fillId="0" borderId="20" xfId="0" applyNumberFormat="1" applyFont="1" applyBorder="1" applyAlignment="1">
      <alignment horizontal="center"/>
    </xf>
    <xf numFmtId="178" fontId="8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178" fontId="7" fillId="0" borderId="20" xfId="0" applyNumberFormat="1" applyFont="1" applyBorder="1" applyAlignment="1">
      <alignment horizontal="center" vertical="center"/>
    </xf>
    <xf numFmtId="0" fontId="34" fillId="56" borderId="20" xfId="0" applyFont="1" applyFill="1" applyBorder="1" applyAlignment="1">
      <alignment/>
    </xf>
    <xf numFmtId="173" fontId="4" fillId="59" borderId="29" xfId="0" applyNumberFormat="1" applyFont="1" applyFill="1" applyBorder="1" applyAlignment="1">
      <alignment horizontal="justify" vertical="top" wrapText="1"/>
    </xf>
    <xf numFmtId="165" fontId="34" fillId="58" borderId="20" xfId="0" applyNumberFormat="1" applyFont="1" applyFill="1" applyBorder="1" applyAlignment="1">
      <alignment/>
    </xf>
    <xf numFmtId="186" fontId="34" fillId="56" borderId="20" xfId="1032" applyNumberFormat="1" applyFont="1" applyFill="1" applyBorder="1" applyAlignment="1">
      <alignment horizontal="center" vertical="center"/>
    </xf>
    <xf numFmtId="178" fontId="0" fillId="16" borderId="20" xfId="0" applyNumberFormat="1" applyFill="1" applyBorder="1" applyAlignment="1">
      <alignment horizontal="center" vertical="center"/>
    </xf>
    <xf numFmtId="186" fontId="34" fillId="56" borderId="20" xfId="1032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9" fillId="65" borderId="62" xfId="0" applyFont="1" applyFill="1" applyBorder="1" applyAlignment="1">
      <alignment horizontal="center"/>
    </xf>
    <xf numFmtId="0" fontId="9" fillId="65" borderId="63" xfId="0" applyFont="1" applyFill="1" applyBorder="1" applyAlignment="1">
      <alignment horizontal="center"/>
    </xf>
    <xf numFmtId="178" fontId="9" fillId="65" borderId="20" xfId="0" applyNumberFormat="1" applyFont="1" applyFill="1" applyBorder="1" applyAlignment="1">
      <alignment horizontal="center"/>
    </xf>
    <xf numFmtId="178" fontId="9" fillId="65" borderId="21" xfId="0" applyNumberFormat="1" applyFont="1" applyFill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/>
    </xf>
    <xf numFmtId="2" fontId="5" fillId="56" borderId="44" xfId="0" applyNumberFormat="1" applyFont="1" applyFill="1" applyBorder="1" applyAlignment="1">
      <alignment horizontal="center"/>
    </xf>
    <xf numFmtId="2" fontId="5" fillId="56" borderId="45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9" fillId="66" borderId="20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178" fontId="9" fillId="66" borderId="20" xfId="0" applyNumberFormat="1" applyFont="1" applyFill="1" applyBorder="1" applyAlignment="1">
      <alignment horizontal="center"/>
    </xf>
    <xf numFmtId="0" fontId="1" fillId="66" borderId="42" xfId="0" applyFont="1" applyFill="1" applyBorder="1" applyAlignment="1">
      <alignment horizontal="center" vertical="center"/>
    </xf>
    <xf numFmtId="0" fontId="1" fillId="66" borderId="62" xfId="0" applyFont="1" applyFill="1" applyBorder="1" applyAlignment="1">
      <alignment horizontal="center" vertical="center"/>
    </xf>
    <xf numFmtId="0" fontId="1" fillId="66" borderId="63" xfId="0" applyFont="1" applyFill="1" applyBorder="1" applyAlignment="1">
      <alignment horizontal="center" vertical="center"/>
    </xf>
    <xf numFmtId="0" fontId="1" fillId="66" borderId="64" xfId="0" applyFont="1" applyFill="1" applyBorder="1" applyAlignment="1">
      <alignment horizontal="center" vertical="center"/>
    </xf>
    <xf numFmtId="0" fontId="1" fillId="66" borderId="41" xfId="0" applyFont="1" applyFill="1" applyBorder="1" applyAlignment="1">
      <alignment horizontal="center" vertical="center"/>
    </xf>
    <xf numFmtId="0" fontId="1" fillId="66" borderId="65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10" borderId="41" xfId="0" applyFont="1" applyFill="1" applyBorder="1" applyAlignment="1">
      <alignment horizontal="center" vertical="center"/>
    </xf>
    <xf numFmtId="0" fontId="1" fillId="10" borderId="64" xfId="0" applyFont="1" applyFill="1" applyBorder="1" applyAlignment="1">
      <alignment horizontal="center" vertical="center"/>
    </xf>
    <xf numFmtId="0" fontId="1" fillId="10" borderId="65" xfId="0" applyFont="1" applyFill="1" applyBorder="1" applyAlignment="1">
      <alignment horizontal="center" vertical="center"/>
    </xf>
    <xf numFmtId="0" fontId="1" fillId="10" borderId="66" xfId="0" applyFont="1" applyFill="1" applyBorder="1" applyAlignment="1">
      <alignment horizontal="center" vertical="center"/>
    </xf>
    <xf numFmtId="0" fontId="1" fillId="10" borderId="62" xfId="0" applyFont="1" applyFill="1" applyBorder="1" applyAlignment="1">
      <alignment horizontal="center" vertical="center"/>
    </xf>
    <xf numFmtId="0" fontId="1" fillId="10" borderId="67" xfId="0" applyFont="1" applyFill="1" applyBorder="1" applyAlignment="1">
      <alignment horizontal="center" vertical="center"/>
    </xf>
    <xf numFmtId="0" fontId="1" fillId="10" borderId="42" xfId="0" applyFont="1" applyFill="1" applyBorder="1" applyAlignment="1">
      <alignment horizontal="center" vertical="center"/>
    </xf>
    <xf numFmtId="0" fontId="1" fillId="10" borderId="63" xfId="0" applyFont="1" applyFill="1" applyBorder="1" applyAlignment="1">
      <alignment horizontal="center" vertical="center"/>
    </xf>
    <xf numFmtId="173" fontId="33" fillId="0" borderId="20" xfId="1032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6" fontId="34" fillId="61" borderId="20" xfId="1032" applyNumberFormat="1" applyFont="1" applyFill="1" applyBorder="1" applyAlignment="1">
      <alignment horizontal="center" vertical="center"/>
    </xf>
    <xf numFmtId="186" fontId="36" fillId="61" borderId="20" xfId="1032" applyNumberFormat="1" applyFont="1" applyFill="1" applyBorder="1" applyAlignment="1">
      <alignment horizontal="center" vertical="center"/>
    </xf>
    <xf numFmtId="186" fontId="34" fillId="59" borderId="20" xfId="1032" applyNumberFormat="1" applyFont="1" applyFill="1" applyBorder="1" applyAlignment="1">
      <alignment horizontal="center" vertical="center"/>
    </xf>
    <xf numFmtId="186" fontId="36" fillId="57" borderId="20" xfId="1032" applyNumberFormat="1" applyFont="1" applyFill="1" applyBorder="1" applyAlignment="1">
      <alignment horizontal="center" vertical="center"/>
    </xf>
    <xf numFmtId="186" fontId="34" fillId="56" borderId="20" xfId="1032" applyNumberFormat="1" applyFont="1" applyFill="1" applyBorder="1" applyAlignment="1">
      <alignment horizontal="center" vertical="center"/>
    </xf>
    <xf numFmtId="186" fontId="36" fillId="56" borderId="20" xfId="1032" applyNumberFormat="1" applyFont="1" applyFill="1" applyBorder="1" applyAlignment="1">
      <alignment horizontal="center" vertical="center"/>
    </xf>
    <xf numFmtId="186" fontId="34" fillId="57" borderId="20" xfId="1032" applyNumberFormat="1" applyFont="1" applyFill="1" applyBorder="1" applyAlignment="1">
      <alignment horizontal="center" vertical="center"/>
    </xf>
    <xf numFmtId="186" fontId="36" fillId="0" borderId="0" xfId="1032" applyNumberFormat="1" applyFont="1" applyFill="1" applyBorder="1" applyAlignment="1">
      <alignment horizontal="center" vertical="center"/>
    </xf>
    <xf numFmtId="186" fontId="36" fillId="10" borderId="20" xfId="1032" applyNumberFormat="1" applyFont="1" applyFill="1" applyBorder="1" applyAlignment="1">
      <alignment horizontal="center" vertical="center"/>
    </xf>
    <xf numFmtId="186" fontId="36" fillId="59" borderId="20" xfId="1032" applyNumberFormat="1" applyFont="1" applyFill="1" applyBorder="1" applyAlignment="1">
      <alignment horizontal="center" vertical="center"/>
    </xf>
    <xf numFmtId="0" fontId="8" fillId="57" borderId="20" xfId="0" applyFont="1" applyFill="1" applyBorder="1" applyAlignment="1">
      <alignment horizontal="center" wrapText="1"/>
    </xf>
    <xf numFmtId="0" fontId="40" fillId="57" borderId="68" xfId="0" applyFont="1" applyFill="1" applyBorder="1" applyAlignment="1">
      <alignment horizontal="center" vertical="center" wrapText="1"/>
    </xf>
    <xf numFmtId="0" fontId="40" fillId="57" borderId="69" xfId="0" applyFont="1" applyFill="1" applyBorder="1" applyAlignment="1">
      <alignment horizontal="center" vertical="center" wrapText="1"/>
    </xf>
    <xf numFmtId="0" fontId="40" fillId="57" borderId="70" xfId="0" applyFont="1" applyFill="1" applyBorder="1" applyAlignment="1">
      <alignment horizontal="center" vertical="center" wrapText="1"/>
    </xf>
  </cellXfs>
  <cellStyles count="1057">
    <cellStyle name="Normal" xfId="0"/>
    <cellStyle name="20% — акцент1" xfId="15"/>
    <cellStyle name="20% - Акцент1 2" xfId="16"/>
    <cellStyle name="20% - Акцент1 2 10" xfId="17"/>
    <cellStyle name="20% - Акцент1 2 11" xfId="18"/>
    <cellStyle name="20% - Акцент1 2 12" xfId="19"/>
    <cellStyle name="20% - Акцент1 2 2" xfId="20"/>
    <cellStyle name="20% - Акцент1 2 3" xfId="21"/>
    <cellStyle name="20% - Акцент1 2 4" xfId="22"/>
    <cellStyle name="20% - Акцент1 2 5" xfId="23"/>
    <cellStyle name="20% - Акцент1 2 6" xfId="24"/>
    <cellStyle name="20% - Акцент1 2 7" xfId="25"/>
    <cellStyle name="20% - Акцент1 2 8" xfId="26"/>
    <cellStyle name="20% - Акцент1 2 9" xfId="27"/>
    <cellStyle name="20% - Акцент1 3" xfId="28"/>
    <cellStyle name="20% - Акцент1 3 10" xfId="29"/>
    <cellStyle name="20% - Акцент1 3 11" xfId="30"/>
    <cellStyle name="20% - Акцент1 3 12" xfId="31"/>
    <cellStyle name="20% - Акцент1 3 2" xfId="32"/>
    <cellStyle name="20% - Акцент1 3 3" xfId="33"/>
    <cellStyle name="20% - Акцент1 3 4" xfId="34"/>
    <cellStyle name="20% - Акцент1 3 5" xfId="35"/>
    <cellStyle name="20% - Акцент1 3 6" xfId="36"/>
    <cellStyle name="20% - Акцент1 3 7" xfId="37"/>
    <cellStyle name="20% - Акцент1 3 8" xfId="38"/>
    <cellStyle name="20% - Акцент1 3 9" xfId="39"/>
    <cellStyle name="20% — акцент2" xfId="40"/>
    <cellStyle name="20% - Акцент2 2" xfId="41"/>
    <cellStyle name="20% - Акцент2 2 10" xfId="42"/>
    <cellStyle name="20% - Акцент2 2 11" xfId="43"/>
    <cellStyle name="20% - Акцент2 2 12" xfId="44"/>
    <cellStyle name="20% - Акцент2 2 2" xfId="45"/>
    <cellStyle name="20% - Акцент2 2 3" xfId="46"/>
    <cellStyle name="20% - Акцент2 2 4" xfId="47"/>
    <cellStyle name="20% - Акцент2 2 5" xfId="48"/>
    <cellStyle name="20% - Акцент2 2 6" xfId="49"/>
    <cellStyle name="20% - Акцент2 2 7" xfId="50"/>
    <cellStyle name="20% - Акцент2 2 8" xfId="51"/>
    <cellStyle name="20% - Акцент2 2 9" xfId="52"/>
    <cellStyle name="20% - Акцент2 3" xfId="53"/>
    <cellStyle name="20% - Акцент2 3 10" xfId="54"/>
    <cellStyle name="20% - Акцент2 3 11" xfId="55"/>
    <cellStyle name="20% - Акцент2 3 12" xfId="56"/>
    <cellStyle name="20% - Акцент2 3 2" xfId="57"/>
    <cellStyle name="20% - Акцент2 3 3" xfId="58"/>
    <cellStyle name="20% - Акцент2 3 4" xfId="59"/>
    <cellStyle name="20% - Акцент2 3 5" xfId="60"/>
    <cellStyle name="20% - Акцент2 3 6" xfId="61"/>
    <cellStyle name="20% - Акцент2 3 7" xfId="62"/>
    <cellStyle name="20% - Акцент2 3 8" xfId="63"/>
    <cellStyle name="20% - Акцент2 3 9" xfId="64"/>
    <cellStyle name="20% — акцент3" xfId="65"/>
    <cellStyle name="20% - Акцент3 2" xfId="66"/>
    <cellStyle name="20% - Акцент3 2 10" xfId="67"/>
    <cellStyle name="20% - Акцент3 2 11" xfId="68"/>
    <cellStyle name="20% - Акцент3 2 12" xfId="69"/>
    <cellStyle name="20% - Акцент3 2 2" xfId="70"/>
    <cellStyle name="20% - Акцент3 2 3" xfId="71"/>
    <cellStyle name="20% - Акцент3 2 4" xfId="72"/>
    <cellStyle name="20% - Акцент3 2 5" xfId="73"/>
    <cellStyle name="20% - Акцент3 2 6" xfId="74"/>
    <cellStyle name="20% - Акцент3 2 7" xfId="75"/>
    <cellStyle name="20% - Акцент3 2 8" xfId="76"/>
    <cellStyle name="20% - Акцент3 2 9" xfId="77"/>
    <cellStyle name="20% - Акцент3 3" xfId="78"/>
    <cellStyle name="20% - Акцент3 3 10" xfId="79"/>
    <cellStyle name="20% - Акцент3 3 11" xfId="80"/>
    <cellStyle name="20% - Акцент3 3 12" xfId="81"/>
    <cellStyle name="20% - Акцент3 3 2" xfId="82"/>
    <cellStyle name="20% - Акцент3 3 3" xfId="83"/>
    <cellStyle name="20% - Акцент3 3 4" xfId="84"/>
    <cellStyle name="20% - Акцент3 3 5" xfId="85"/>
    <cellStyle name="20% - Акцент3 3 6" xfId="86"/>
    <cellStyle name="20% - Акцент3 3 7" xfId="87"/>
    <cellStyle name="20% - Акцент3 3 8" xfId="88"/>
    <cellStyle name="20% - Акцент3 3 9" xfId="89"/>
    <cellStyle name="20% — акцент4" xfId="90"/>
    <cellStyle name="20% - Акцент4 2" xfId="91"/>
    <cellStyle name="20% - Акцент4 2 10" xfId="92"/>
    <cellStyle name="20% - Акцент4 2 11" xfId="93"/>
    <cellStyle name="20% - Акцент4 2 12" xfId="94"/>
    <cellStyle name="20% - Акцент4 2 2" xfId="95"/>
    <cellStyle name="20% - Акцент4 2 3" xfId="96"/>
    <cellStyle name="20% - Акцент4 2 4" xfId="97"/>
    <cellStyle name="20% - Акцент4 2 5" xfId="98"/>
    <cellStyle name="20% - Акцент4 2 6" xfId="99"/>
    <cellStyle name="20% - Акцент4 2 7" xfId="100"/>
    <cellStyle name="20% - Акцент4 2 8" xfId="101"/>
    <cellStyle name="20% - Акцент4 2 9" xfId="102"/>
    <cellStyle name="20% - Акцент4 3" xfId="103"/>
    <cellStyle name="20% - Акцент4 3 10" xfId="104"/>
    <cellStyle name="20% - Акцент4 3 11" xfId="105"/>
    <cellStyle name="20% - Акцент4 3 12" xfId="106"/>
    <cellStyle name="20% - Акцент4 3 2" xfId="107"/>
    <cellStyle name="20% - Акцент4 3 3" xfId="108"/>
    <cellStyle name="20% - Акцент4 3 4" xfId="109"/>
    <cellStyle name="20% - Акцент4 3 5" xfId="110"/>
    <cellStyle name="20% - Акцент4 3 6" xfId="111"/>
    <cellStyle name="20% - Акцент4 3 7" xfId="112"/>
    <cellStyle name="20% - Акцент4 3 8" xfId="113"/>
    <cellStyle name="20% - Акцент4 3 9" xfId="114"/>
    <cellStyle name="20% — акцент5" xfId="115"/>
    <cellStyle name="20% - Акцент5 2" xfId="116"/>
    <cellStyle name="20% - Акцент5 2 10" xfId="117"/>
    <cellStyle name="20% - Акцент5 2 11" xfId="118"/>
    <cellStyle name="20% - Акцент5 2 12" xfId="119"/>
    <cellStyle name="20% - Акцент5 2 2" xfId="120"/>
    <cellStyle name="20% - Акцент5 2 3" xfId="121"/>
    <cellStyle name="20% - Акцент5 2 4" xfId="122"/>
    <cellStyle name="20% - Акцент5 2 5" xfId="123"/>
    <cellStyle name="20% - Акцент5 2 6" xfId="124"/>
    <cellStyle name="20% - Акцент5 2 7" xfId="125"/>
    <cellStyle name="20% - Акцент5 2 8" xfId="126"/>
    <cellStyle name="20% - Акцент5 2 9" xfId="127"/>
    <cellStyle name="20% - Акцент5 3" xfId="128"/>
    <cellStyle name="20% - Акцент5 3 10" xfId="129"/>
    <cellStyle name="20% - Акцент5 3 11" xfId="130"/>
    <cellStyle name="20% - Акцент5 3 12" xfId="131"/>
    <cellStyle name="20% - Акцент5 3 2" xfId="132"/>
    <cellStyle name="20% - Акцент5 3 3" xfId="133"/>
    <cellStyle name="20% - Акцент5 3 4" xfId="134"/>
    <cellStyle name="20% - Акцент5 3 5" xfId="135"/>
    <cellStyle name="20% - Акцент5 3 6" xfId="136"/>
    <cellStyle name="20% - Акцент5 3 7" xfId="137"/>
    <cellStyle name="20% - Акцент5 3 8" xfId="138"/>
    <cellStyle name="20% - Акцент5 3 9" xfId="139"/>
    <cellStyle name="20% — акцент6" xfId="140"/>
    <cellStyle name="20% - Акцент6 2" xfId="141"/>
    <cellStyle name="20% - Акцент6 2 10" xfId="142"/>
    <cellStyle name="20% - Акцент6 2 11" xfId="143"/>
    <cellStyle name="20% - Акцент6 2 12" xfId="144"/>
    <cellStyle name="20% - Акцент6 2 2" xfId="145"/>
    <cellStyle name="20% - Акцент6 2 3" xfId="146"/>
    <cellStyle name="20% - Акцент6 2 4" xfId="147"/>
    <cellStyle name="20% - Акцент6 2 5" xfId="148"/>
    <cellStyle name="20% - Акцент6 2 6" xfId="149"/>
    <cellStyle name="20% - Акцент6 2 7" xfId="150"/>
    <cellStyle name="20% - Акцент6 2 8" xfId="151"/>
    <cellStyle name="20% - Акцент6 2 9" xfId="152"/>
    <cellStyle name="20% - Акцент6 3" xfId="153"/>
    <cellStyle name="20% - Акцент6 3 10" xfId="154"/>
    <cellStyle name="20% - Акцент6 3 11" xfId="155"/>
    <cellStyle name="20% - Акцент6 3 12" xfId="156"/>
    <cellStyle name="20% - Акцент6 3 2" xfId="157"/>
    <cellStyle name="20% - Акцент6 3 3" xfId="158"/>
    <cellStyle name="20% - Акцент6 3 4" xfId="159"/>
    <cellStyle name="20% - Акцент6 3 5" xfId="160"/>
    <cellStyle name="20% - Акцент6 3 6" xfId="161"/>
    <cellStyle name="20% - Акцент6 3 7" xfId="162"/>
    <cellStyle name="20% - Акцент6 3 8" xfId="163"/>
    <cellStyle name="20% - Акцент6 3 9" xfId="164"/>
    <cellStyle name="40% — акцент1" xfId="165"/>
    <cellStyle name="40% - Акцент1 2" xfId="166"/>
    <cellStyle name="40% - Акцент1 2 10" xfId="167"/>
    <cellStyle name="40% - Акцент1 2 11" xfId="168"/>
    <cellStyle name="40% - Акцент1 2 12" xfId="169"/>
    <cellStyle name="40% - Акцент1 2 2" xfId="170"/>
    <cellStyle name="40% - Акцент1 2 3" xfId="171"/>
    <cellStyle name="40% - Акцент1 2 4" xfId="172"/>
    <cellStyle name="40% - Акцент1 2 5" xfId="173"/>
    <cellStyle name="40% - Акцент1 2 6" xfId="174"/>
    <cellStyle name="40% - Акцент1 2 7" xfId="175"/>
    <cellStyle name="40% - Акцент1 2 8" xfId="176"/>
    <cellStyle name="40% - Акцент1 2 9" xfId="177"/>
    <cellStyle name="40% - Акцент1 3" xfId="178"/>
    <cellStyle name="40% - Акцент1 3 10" xfId="179"/>
    <cellStyle name="40% - Акцент1 3 11" xfId="180"/>
    <cellStyle name="40% - Акцент1 3 12" xfId="181"/>
    <cellStyle name="40% - Акцент1 3 2" xfId="182"/>
    <cellStyle name="40% - Акцент1 3 3" xfId="183"/>
    <cellStyle name="40% - Акцент1 3 4" xfId="184"/>
    <cellStyle name="40% - Акцент1 3 5" xfId="185"/>
    <cellStyle name="40% - Акцент1 3 6" xfId="186"/>
    <cellStyle name="40% - Акцент1 3 7" xfId="187"/>
    <cellStyle name="40% - Акцент1 3 8" xfId="188"/>
    <cellStyle name="40% - Акцент1 3 9" xfId="189"/>
    <cellStyle name="40% — акцент2" xfId="190"/>
    <cellStyle name="40% - Акцент2 2" xfId="191"/>
    <cellStyle name="40% - Акцент2 2 10" xfId="192"/>
    <cellStyle name="40% - Акцент2 2 11" xfId="193"/>
    <cellStyle name="40% - Акцент2 2 12" xfId="194"/>
    <cellStyle name="40% - Акцент2 2 2" xfId="195"/>
    <cellStyle name="40% - Акцент2 2 3" xfId="196"/>
    <cellStyle name="40% - Акцент2 2 4" xfId="197"/>
    <cellStyle name="40% - Акцент2 2 5" xfId="198"/>
    <cellStyle name="40% - Акцент2 2 6" xfId="199"/>
    <cellStyle name="40% - Акцент2 2 7" xfId="200"/>
    <cellStyle name="40% - Акцент2 2 8" xfId="201"/>
    <cellStyle name="40% - Акцент2 2 9" xfId="202"/>
    <cellStyle name="40% - Акцент2 3" xfId="203"/>
    <cellStyle name="40% - Акцент2 3 10" xfId="204"/>
    <cellStyle name="40% - Акцент2 3 11" xfId="205"/>
    <cellStyle name="40% - Акцент2 3 12" xfId="206"/>
    <cellStyle name="40% - Акцент2 3 2" xfId="207"/>
    <cellStyle name="40% - Акцент2 3 3" xfId="208"/>
    <cellStyle name="40% - Акцент2 3 4" xfId="209"/>
    <cellStyle name="40% - Акцент2 3 5" xfId="210"/>
    <cellStyle name="40% - Акцент2 3 6" xfId="211"/>
    <cellStyle name="40% - Акцент2 3 7" xfId="212"/>
    <cellStyle name="40% - Акцент2 3 8" xfId="213"/>
    <cellStyle name="40% - Акцент2 3 9" xfId="214"/>
    <cellStyle name="40% — акцент3" xfId="215"/>
    <cellStyle name="40% - Акцент3 2" xfId="216"/>
    <cellStyle name="40% - Акцент3 2 10" xfId="217"/>
    <cellStyle name="40% - Акцент3 2 11" xfId="218"/>
    <cellStyle name="40% - Акцент3 2 12" xfId="219"/>
    <cellStyle name="40% - Акцент3 2 2" xfId="220"/>
    <cellStyle name="40% - Акцент3 2 3" xfId="221"/>
    <cellStyle name="40% - Акцент3 2 4" xfId="222"/>
    <cellStyle name="40% - Акцент3 2 5" xfId="223"/>
    <cellStyle name="40% - Акцент3 2 6" xfId="224"/>
    <cellStyle name="40% - Акцент3 2 7" xfId="225"/>
    <cellStyle name="40% - Акцент3 2 8" xfId="226"/>
    <cellStyle name="40% - Акцент3 2 9" xfId="227"/>
    <cellStyle name="40% - Акцент3 3" xfId="228"/>
    <cellStyle name="40% - Акцент3 3 10" xfId="229"/>
    <cellStyle name="40% - Акцент3 3 11" xfId="230"/>
    <cellStyle name="40% - Акцент3 3 12" xfId="231"/>
    <cellStyle name="40% - Акцент3 3 2" xfId="232"/>
    <cellStyle name="40% - Акцент3 3 3" xfId="233"/>
    <cellStyle name="40% - Акцент3 3 4" xfId="234"/>
    <cellStyle name="40% - Акцент3 3 5" xfId="235"/>
    <cellStyle name="40% - Акцент3 3 6" xfId="236"/>
    <cellStyle name="40% - Акцент3 3 7" xfId="237"/>
    <cellStyle name="40% - Акцент3 3 8" xfId="238"/>
    <cellStyle name="40% - Акцент3 3 9" xfId="239"/>
    <cellStyle name="40% — акцент4" xfId="240"/>
    <cellStyle name="40% - Акцент4 2" xfId="241"/>
    <cellStyle name="40% - Акцент4 2 10" xfId="242"/>
    <cellStyle name="40% - Акцент4 2 11" xfId="243"/>
    <cellStyle name="40% - Акцент4 2 12" xfId="244"/>
    <cellStyle name="40% - Акцент4 2 2" xfId="245"/>
    <cellStyle name="40% - Акцент4 2 3" xfId="246"/>
    <cellStyle name="40% - Акцент4 2 4" xfId="247"/>
    <cellStyle name="40% - Акцент4 2 5" xfId="248"/>
    <cellStyle name="40% - Акцент4 2 6" xfId="249"/>
    <cellStyle name="40% - Акцент4 2 7" xfId="250"/>
    <cellStyle name="40% - Акцент4 2 8" xfId="251"/>
    <cellStyle name="40% - Акцент4 2 9" xfId="252"/>
    <cellStyle name="40% - Акцент4 3" xfId="253"/>
    <cellStyle name="40% - Акцент4 3 10" xfId="254"/>
    <cellStyle name="40% - Акцент4 3 11" xfId="255"/>
    <cellStyle name="40% - Акцент4 3 12" xfId="256"/>
    <cellStyle name="40% - Акцент4 3 2" xfId="257"/>
    <cellStyle name="40% - Акцент4 3 3" xfId="258"/>
    <cellStyle name="40% - Акцент4 3 4" xfId="259"/>
    <cellStyle name="40% - Акцент4 3 5" xfId="260"/>
    <cellStyle name="40% - Акцент4 3 6" xfId="261"/>
    <cellStyle name="40% - Акцент4 3 7" xfId="262"/>
    <cellStyle name="40% - Акцент4 3 8" xfId="263"/>
    <cellStyle name="40% - Акцент4 3 9" xfId="264"/>
    <cellStyle name="40% — акцент5" xfId="265"/>
    <cellStyle name="40% - Акцент5 2" xfId="266"/>
    <cellStyle name="40% - Акцент5 2 10" xfId="267"/>
    <cellStyle name="40% - Акцент5 2 11" xfId="268"/>
    <cellStyle name="40% - Акцент5 2 12" xfId="269"/>
    <cellStyle name="40% - Акцент5 2 2" xfId="270"/>
    <cellStyle name="40% - Акцент5 2 3" xfId="271"/>
    <cellStyle name="40% - Акцент5 2 4" xfId="272"/>
    <cellStyle name="40% - Акцент5 2 5" xfId="273"/>
    <cellStyle name="40% - Акцент5 2 6" xfId="274"/>
    <cellStyle name="40% - Акцент5 2 7" xfId="275"/>
    <cellStyle name="40% - Акцент5 2 8" xfId="276"/>
    <cellStyle name="40% - Акцент5 2 9" xfId="277"/>
    <cellStyle name="40% - Акцент5 3" xfId="278"/>
    <cellStyle name="40% - Акцент5 3 10" xfId="279"/>
    <cellStyle name="40% - Акцент5 3 11" xfId="280"/>
    <cellStyle name="40% - Акцент5 3 12" xfId="281"/>
    <cellStyle name="40% - Акцент5 3 2" xfId="282"/>
    <cellStyle name="40% - Акцент5 3 3" xfId="283"/>
    <cellStyle name="40% - Акцент5 3 4" xfId="284"/>
    <cellStyle name="40% - Акцент5 3 5" xfId="285"/>
    <cellStyle name="40% - Акцент5 3 6" xfId="286"/>
    <cellStyle name="40% - Акцент5 3 7" xfId="287"/>
    <cellStyle name="40% - Акцент5 3 8" xfId="288"/>
    <cellStyle name="40% - Акцент5 3 9" xfId="289"/>
    <cellStyle name="40% — акцент6" xfId="290"/>
    <cellStyle name="40% - Акцент6 2" xfId="291"/>
    <cellStyle name="40% - Акцент6 2 10" xfId="292"/>
    <cellStyle name="40% - Акцент6 2 11" xfId="293"/>
    <cellStyle name="40% - Акцент6 2 12" xfId="294"/>
    <cellStyle name="40% - Акцент6 2 2" xfId="295"/>
    <cellStyle name="40% - Акцент6 2 3" xfId="296"/>
    <cellStyle name="40% - Акцент6 2 4" xfId="297"/>
    <cellStyle name="40% - Акцент6 2 5" xfId="298"/>
    <cellStyle name="40% - Акцент6 2 6" xfId="299"/>
    <cellStyle name="40% - Акцент6 2 7" xfId="300"/>
    <cellStyle name="40% - Акцент6 2 8" xfId="301"/>
    <cellStyle name="40% - Акцент6 2 9" xfId="302"/>
    <cellStyle name="40% - Акцент6 3" xfId="303"/>
    <cellStyle name="40% - Акцент6 3 10" xfId="304"/>
    <cellStyle name="40% - Акцент6 3 11" xfId="305"/>
    <cellStyle name="40% - Акцент6 3 12" xfId="306"/>
    <cellStyle name="40% - Акцент6 3 2" xfId="307"/>
    <cellStyle name="40% - Акцент6 3 3" xfId="308"/>
    <cellStyle name="40% - Акцент6 3 4" xfId="309"/>
    <cellStyle name="40% - Акцент6 3 5" xfId="310"/>
    <cellStyle name="40% - Акцент6 3 6" xfId="311"/>
    <cellStyle name="40% - Акцент6 3 7" xfId="312"/>
    <cellStyle name="40% - Акцент6 3 8" xfId="313"/>
    <cellStyle name="40% - Акцент6 3 9" xfId="314"/>
    <cellStyle name="60% — акцент1" xfId="315"/>
    <cellStyle name="60% - Акцент1 2" xfId="316"/>
    <cellStyle name="60% - Акцент1 2 10" xfId="317"/>
    <cellStyle name="60% - Акцент1 2 11" xfId="318"/>
    <cellStyle name="60% - Акцент1 2 12" xfId="319"/>
    <cellStyle name="60% - Акцент1 2 2" xfId="320"/>
    <cellStyle name="60% - Акцент1 2 3" xfId="321"/>
    <cellStyle name="60% - Акцент1 2 4" xfId="322"/>
    <cellStyle name="60% - Акцент1 2 5" xfId="323"/>
    <cellStyle name="60% - Акцент1 2 6" xfId="324"/>
    <cellStyle name="60% - Акцент1 2 7" xfId="325"/>
    <cellStyle name="60% - Акцент1 2 8" xfId="326"/>
    <cellStyle name="60% - Акцент1 2 9" xfId="327"/>
    <cellStyle name="60% - Акцент1 3" xfId="328"/>
    <cellStyle name="60% - Акцент1 3 10" xfId="329"/>
    <cellStyle name="60% - Акцент1 3 11" xfId="330"/>
    <cellStyle name="60% - Акцент1 3 12" xfId="331"/>
    <cellStyle name="60% - Акцент1 3 2" xfId="332"/>
    <cellStyle name="60% - Акцент1 3 3" xfId="333"/>
    <cellStyle name="60% - Акцент1 3 4" xfId="334"/>
    <cellStyle name="60% - Акцент1 3 5" xfId="335"/>
    <cellStyle name="60% - Акцент1 3 6" xfId="336"/>
    <cellStyle name="60% - Акцент1 3 7" xfId="337"/>
    <cellStyle name="60% - Акцент1 3 8" xfId="338"/>
    <cellStyle name="60% - Акцент1 3 9" xfId="339"/>
    <cellStyle name="60% — акцент2" xfId="340"/>
    <cellStyle name="60% - Акцент2 2" xfId="341"/>
    <cellStyle name="60% - Акцент2 2 10" xfId="342"/>
    <cellStyle name="60% - Акцент2 2 11" xfId="343"/>
    <cellStyle name="60% - Акцент2 2 12" xfId="344"/>
    <cellStyle name="60% - Акцент2 2 2" xfId="345"/>
    <cellStyle name="60% - Акцент2 2 3" xfId="346"/>
    <cellStyle name="60% - Акцент2 2 4" xfId="347"/>
    <cellStyle name="60% - Акцент2 2 5" xfId="348"/>
    <cellStyle name="60% - Акцент2 2 6" xfId="349"/>
    <cellStyle name="60% - Акцент2 2 7" xfId="350"/>
    <cellStyle name="60% - Акцент2 2 8" xfId="351"/>
    <cellStyle name="60% - Акцент2 2 9" xfId="352"/>
    <cellStyle name="60% - Акцент2 3" xfId="353"/>
    <cellStyle name="60% - Акцент2 3 10" xfId="354"/>
    <cellStyle name="60% - Акцент2 3 11" xfId="355"/>
    <cellStyle name="60% - Акцент2 3 12" xfId="356"/>
    <cellStyle name="60% - Акцент2 3 2" xfId="357"/>
    <cellStyle name="60% - Акцент2 3 3" xfId="358"/>
    <cellStyle name="60% - Акцент2 3 4" xfId="359"/>
    <cellStyle name="60% - Акцент2 3 5" xfId="360"/>
    <cellStyle name="60% - Акцент2 3 6" xfId="361"/>
    <cellStyle name="60% - Акцент2 3 7" xfId="362"/>
    <cellStyle name="60% - Акцент2 3 8" xfId="363"/>
    <cellStyle name="60% - Акцент2 3 9" xfId="364"/>
    <cellStyle name="60% — акцент3" xfId="365"/>
    <cellStyle name="60% - Акцент3 2" xfId="366"/>
    <cellStyle name="60% - Акцент3 2 10" xfId="367"/>
    <cellStyle name="60% - Акцент3 2 11" xfId="368"/>
    <cellStyle name="60% - Акцент3 2 12" xfId="369"/>
    <cellStyle name="60% - Акцент3 2 2" xfId="370"/>
    <cellStyle name="60% - Акцент3 2 3" xfId="371"/>
    <cellStyle name="60% - Акцент3 2 4" xfId="372"/>
    <cellStyle name="60% - Акцент3 2 5" xfId="373"/>
    <cellStyle name="60% - Акцент3 2 6" xfId="374"/>
    <cellStyle name="60% - Акцент3 2 7" xfId="375"/>
    <cellStyle name="60% - Акцент3 2 8" xfId="376"/>
    <cellStyle name="60% - Акцент3 2 9" xfId="377"/>
    <cellStyle name="60% - Акцент3 3" xfId="378"/>
    <cellStyle name="60% - Акцент3 3 10" xfId="379"/>
    <cellStyle name="60% - Акцент3 3 11" xfId="380"/>
    <cellStyle name="60% - Акцент3 3 12" xfId="381"/>
    <cellStyle name="60% - Акцент3 3 2" xfId="382"/>
    <cellStyle name="60% - Акцент3 3 3" xfId="383"/>
    <cellStyle name="60% - Акцент3 3 4" xfId="384"/>
    <cellStyle name="60% - Акцент3 3 5" xfId="385"/>
    <cellStyle name="60% - Акцент3 3 6" xfId="386"/>
    <cellStyle name="60% - Акцент3 3 7" xfId="387"/>
    <cellStyle name="60% - Акцент3 3 8" xfId="388"/>
    <cellStyle name="60% - Акцент3 3 9" xfId="389"/>
    <cellStyle name="60% — акцент4" xfId="390"/>
    <cellStyle name="60% - Акцент4 2" xfId="391"/>
    <cellStyle name="60% - Акцент4 2 10" xfId="392"/>
    <cellStyle name="60% - Акцент4 2 11" xfId="393"/>
    <cellStyle name="60% - Акцент4 2 12" xfId="394"/>
    <cellStyle name="60% - Акцент4 2 2" xfId="395"/>
    <cellStyle name="60% - Акцент4 2 3" xfId="396"/>
    <cellStyle name="60% - Акцент4 2 4" xfId="397"/>
    <cellStyle name="60% - Акцент4 2 5" xfId="398"/>
    <cellStyle name="60% - Акцент4 2 6" xfId="399"/>
    <cellStyle name="60% - Акцент4 2 7" xfId="400"/>
    <cellStyle name="60% - Акцент4 2 8" xfId="401"/>
    <cellStyle name="60% - Акцент4 2 9" xfId="402"/>
    <cellStyle name="60% - Акцент4 3" xfId="403"/>
    <cellStyle name="60% - Акцент4 3 10" xfId="404"/>
    <cellStyle name="60% - Акцент4 3 11" xfId="405"/>
    <cellStyle name="60% - Акцент4 3 12" xfId="406"/>
    <cellStyle name="60% - Акцент4 3 2" xfId="407"/>
    <cellStyle name="60% - Акцент4 3 3" xfId="408"/>
    <cellStyle name="60% - Акцент4 3 4" xfId="409"/>
    <cellStyle name="60% - Акцент4 3 5" xfId="410"/>
    <cellStyle name="60% - Акцент4 3 6" xfId="411"/>
    <cellStyle name="60% - Акцент4 3 7" xfId="412"/>
    <cellStyle name="60% - Акцент4 3 8" xfId="413"/>
    <cellStyle name="60% - Акцент4 3 9" xfId="414"/>
    <cellStyle name="60% — акцент5" xfId="415"/>
    <cellStyle name="60% - Акцент5 2" xfId="416"/>
    <cellStyle name="60% - Акцент5 2 10" xfId="417"/>
    <cellStyle name="60% - Акцент5 2 11" xfId="418"/>
    <cellStyle name="60% - Акцент5 2 12" xfId="419"/>
    <cellStyle name="60% - Акцент5 2 2" xfId="420"/>
    <cellStyle name="60% - Акцент5 2 3" xfId="421"/>
    <cellStyle name="60% - Акцент5 2 4" xfId="422"/>
    <cellStyle name="60% - Акцент5 2 5" xfId="423"/>
    <cellStyle name="60% - Акцент5 2 6" xfId="424"/>
    <cellStyle name="60% - Акцент5 2 7" xfId="425"/>
    <cellStyle name="60% - Акцент5 2 8" xfId="426"/>
    <cellStyle name="60% - Акцент5 2 9" xfId="427"/>
    <cellStyle name="60% - Акцент5 3" xfId="428"/>
    <cellStyle name="60% - Акцент5 3 10" xfId="429"/>
    <cellStyle name="60% - Акцент5 3 11" xfId="430"/>
    <cellStyle name="60% - Акцент5 3 12" xfId="431"/>
    <cellStyle name="60% - Акцент5 3 2" xfId="432"/>
    <cellStyle name="60% - Акцент5 3 3" xfId="433"/>
    <cellStyle name="60% - Акцент5 3 4" xfId="434"/>
    <cellStyle name="60% - Акцент5 3 5" xfId="435"/>
    <cellStyle name="60% - Акцент5 3 6" xfId="436"/>
    <cellStyle name="60% - Акцент5 3 7" xfId="437"/>
    <cellStyle name="60% - Акцент5 3 8" xfId="438"/>
    <cellStyle name="60% - Акцент5 3 9" xfId="439"/>
    <cellStyle name="60% — акцент6" xfId="440"/>
    <cellStyle name="60% - Акцент6 2" xfId="441"/>
    <cellStyle name="60% - Акцент6 2 10" xfId="442"/>
    <cellStyle name="60% - Акцент6 2 11" xfId="443"/>
    <cellStyle name="60% - Акцент6 2 12" xfId="444"/>
    <cellStyle name="60% - Акцент6 2 2" xfId="445"/>
    <cellStyle name="60% - Акцент6 2 3" xfId="446"/>
    <cellStyle name="60% - Акцент6 2 4" xfId="447"/>
    <cellStyle name="60% - Акцент6 2 5" xfId="448"/>
    <cellStyle name="60% - Акцент6 2 6" xfId="449"/>
    <cellStyle name="60% - Акцент6 2 7" xfId="450"/>
    <cellStyle name="60% - Акцент6 2 8" xfId="451"/>
    <cellStyle name="60% - Акцент6 2 9" xfId="452"/>
    <cellStyle name="60% - Акцент6 3" xfId="453"/>
    <cellStyle name="60% - Акцент6 3 10" xfId="454"/>
    <cellStyle name="60% - Акцент6 3 11" xfId="455"/>
    <cellStyle name="60% - Акцент6 3 12" xfId="456"/>
    <cellStyle name="60% - Акцент6 3 2" xfId="457"/>
    <cellStyle name="60% - Акцент6 3 3" xfId="458"/>
    <cellStyle name="60% - Акцент6 3 4" xfId="459"/>
    <cellStyle name="60% - Акцент6 3 5" xfId="460"/>
    <cellStyle name="60% - Акцент6 3 6" xfId="461"/>
    <cellStyle name="60% - Акцент6 3 7" xfId="462"/>
    <cellStyle name="60% - Акцент6 3 8" xfId="463"/>
    <cellStyle name="60% - Акцент6 3 9" xfId="464"/>
    <cellStyle name="Акцент1" xfId="465"/>
    <cellStyle name="Акцент1 2" xfId="466"/>
    <cellStyle name="Акцент1 2 10" xfId="467"/>
    <cellStyle name="Акцент1 2 11" xfId="468"/>
    <cellStyle name="Акцент1 2 12" xfId="469"/>
    <cellStyle name="Акцент1 2 2" xfId="470"/>
    <cellStyle name="Акцент1 2 3" xfId="471"/>
    <cellStyle name="Акцент1 2 4" xfId="472"/>
    <cellStyle name="Акцент1 2 5" xfId="473"/>
    <cellStyle name="Акцент1 2 6" xfId="474"/>
    <cellStyle name="Акцент1 2 7" xfId="475"/>
    <cellStyle name="Акцент1 2 8" xfId="476"/>
    <cellStyle name="Акцент1 2 9" xfId="477"/>
    <cellStyle name="Акцент1 3" xfId="478"/>
    <cellStyle name="Акцент1 3 10" xfId="479"/>
    <cellStyle name="Акцент1 3 11" xfId="480"/>
    <cellStyle name="Акцент1 3 12" xfId="481"/>
    <cellStyle name="Акцент1 3 2" xfId="482"/>
    <cellStyle name="Акцент1 3 3" xfId="483"/>
    <cellStyle name="Акцент1 3 4" xfId="484"/>
    <cellStyle name="Акцент1 3 5" xfId="485"/>
    <cellStyle name="Акцент1 3 6" xfId="486"/>
    <cellStyle name="Акцент1 3 7" xfId="487"/>
    <cellStyle name="Акцент1 3 8" xfId="488"/>
    <cellStyle name="Акцент1 3 9" xfId="489"/>
    <cellStyle name="Акцент2" xfId="490"/>
    <cellStyle name="Акцент2 2" xfId="491"/>
    <cellStyle name="Акцент2 2 10" xfId="492"/>
    <cellStyle name="Акцент2 2 11" xfId="493"/>
    <cellStyle name="Акцент2 2 12" xfId="494"/>
    <cellStyle name="Акцент2 2 2" xfId="495"/>
    <cellStyle name="Акцент2 2 3" xfId="496"/>
    <cellStyle name="Акцент2 2 4" xfId="497"/>
    <cellStyle name="Акцент2 2 5" xfId="498"/>
    <cellStyle name="Акцент2 2 6" xfId="499"/>
    <cellStyle name="Акцент2 2 7" xfId="500"/>
    <cellStyle name="Акцент2 2 8" xfId="501"/>
    <cellStyle name="Акцент2 2 9" xfId="502"/>
    <cellStyle name="Акцент2 3" xfId="503"/>
    <cellStyle name="Акцент2 3 10" xfId="504"/>
    <cellStyle name="Акцент2 3 11" xfId="505"/>
    <cellStyle name="Акцент2 3 12" xfId="506"/>
    <cellStyle name="Акцент2 3 2" xfId="507"/>
    <cellStyle name="Акцент2 3 3" xfId="508"/>
    <cellStyle name="Акцент2 3 4" xfId="509"/>
    <cellStyle name="Акцент2 3 5" xfId="510"/>
    <cellStyle name="Акцент2 3 6" xfId="511"/>
    <cellStyle name="Акцент2 3 7" xfId="512"/>
    <cellStyle name="Акцент2 3 8" xfId="513"/>
    <cellStyle name="Акцент2 3 9" xfId="514"/>
    <cellStyle name="Акцент3" xfId="515"/>
    <cellStyle name="Акцент3 2" xfId="516"/>
    <cellStyle name="Акцент3 2 10" xfId="517"/>
    <cellStyle name="Акцент3 2 11" xfId="518"/>
    <cellStyle name="Акцент3 2 12" xfId="519"/>
    <cellStyle name="Акцент3 2 2" xfId="520"/>
    <cellStyle name="Акцент3 2 3" xfId="521"/>
    <cellStyle name="Акцент3 2 4" xfId="522"/>
    <cellStyle name="Акцент3 2 5" xfId="523"/>
    <cellStyle name="Акцент3 2 6" xfId="524"/>
    <cellStyle name="Акцент3 2 7" xfId="525"/>
    <cellStyle name="Акцент3 2 8" xfId="526"/>
    <cellStyle name="Акцент3 2 9" xfId="527"/>
    <cellStyle name="Акцент3 3" xfId="528"/>
    <cellStyle name="Акцент3 3 10" xfId="529"/>
    <cellStyle name="Акцент3 3 11" xfId="530"/>
    <cellStyle name="Акцент3 3 12" xfId="531"/>
    <cellStyle name="Акцент3 3 2" xfId="532"/>
    <cellStyle name="Акцент3 3 3" xfId="533"/>
    <cellStyle name="Акцент3 3 4" xfId="534"/>
    <cellStyle name="Акцент3 3 5" xfId="535"/>
    <cellStyle name="Акцент3 3 6" xfId="536"/>
    <cellStyle name="Акцент3 3 7" xfId="537"/>
    <cellStyle name="Акцент3 3 8" xfId="538"/>
    <cellStyle name="Акцент3 3 9" xfId="539"/>
    <cellStyle name="Акцент4" xfId="540"/>
    <cellStyle name="Акцент4 2" xfId="541"/>
    <cellStyle name="Акцент4 2 10" xfId="542"/>
    <cellStyle name="Акцент4 2 11" xfId="543"/>
    <cellStyle name="Акцент4 2 12" xfId="544"/>
    <cellStyle name="Акцент4 2 2" xfId="545"/>
    <cellStyle name="Акцент4 2 3" xfId="546"/>
    <cellStyle name="Акцент4 2 4" xfId="547"/>
    <cellStyle name="Акцент4 2 5" xfId="548"/>
    <cellStyle name="Акцент4 2 6" xfId="549"/>
    <cellStyle name="Акцент4 2 7" xfId="550"/>
    <cellStyle name="Акцент4 2 8" xfId="551"/>
    <cellStyle name="Акцент4 2 9" xfId="552"/>
    <cellStyle name="Акцент4 3" xfId="553"/>
    <cellStyle name="Акцент4 3 10" xfId="554"/>
    <cellStyle name="Акцент4 3 11" xfId="555"/>
    <cellStyle name="Акцент4 3 12" xfId="556"/>
    <cellStyle name="Акцент4 3 2" xfId="557"/>
    <cellStyle name="Акцент4 3 3" xfId="558"/>
    <cellStyle name="Акцент4 3 4" xfId="559"/>
    <cellStyle name="Акцент4 3 5" xfId="560"/>
    <cellStyle name="Акцент4 3 6" xfId="561"/>
    <cellStyle name="Акцент4 3 7" xfId="562"/>
    <cellStyle name="Акцент4 3 8" xfId="563"/>
    <cellStyle name="Акцент4 3 9" xfId="564"/>
    <cellStyle name="Акцент5" xfId="565"/>
    <cellStyle name="Акцент5 2" xfId="566"/>
    <cellStyle name="Акцент5 2 10" xfId="567"/>
    <cellStyle name="Акцент5 2 11" xfId="568"/>
    <cellStyle name="Акцент5 2 12" xfId="569"/>
    <cellStyle name="Акцент5 2 2" xfId="570"/>
    <cellStyle name="Акцент5 2 3" xfId="571"/>
    <cellStyle name="Акцент5 2 4" xfId="572"/>
    <cellStyle name="Акцент5 2 5" xfId="573"/>
    <cellStyle name="Акцент5 2 6" xfId="574"/>
    <cellStyle name="Акцент5 2 7" xfId="575"/>
    <cellStyle name="Акцент5 2 8" xfId="576"/>
    <cellStyle name="Акцент5 2 9" xfId="577"/>
    <cellStyle name="Акцент5 3" xfId="578"/>
    <cellStyle name="Акцент5 3 10" xfId="579"/>
    <cellStyle name="Акцент5 3 11" xfId="580"/>
    <cellStyle name="Акцент5 3 12" xfId="581"/>
    <cellStyle name="Акцент5 3 2" xfId="582"/>
    <cellStyle name="Акцент5 3 3" xfId="583"/>
    <cellStyle name="Акцент5 3 4" xfId="584"/>
    <cellStyle name="Акцент5 3 5" xfId="585"/>
    <cellStyle name="Акцент5 3 6" xfId="586"/>
    <cellStyle name="Акцент5 3 7" xfId="587"/>
    <cellStyle name="Акцент5 3 8" xfId="588"/>
    <cellStyle name="Акцент5 3 9" xfId="589"/>
    <cellStyle name="Акцент6" xfId="590"/>
    <cellStyle name="Акцент6 2" xfId="591"/>
    <cellStyle name="Акцент6 2 10" xfId="592"/>
    <cellStyle name="Акцент6 2 11" xfId="593"/>
    <cellStyle name="Акцент6 2 12" xfId="594"/>
    <cellStyle name="Акцент6 2 2" xfId="595"/>
    <cellStyle name="Акцент6 2 3" xfId="596"/>
    <cellStyle name="Акцент6 2 4" xfId="597"/>
    <cellStyle name="Акцент6 2 5" xfId="598"/>
    <cellStyle name="Акцент6 2 6" xfId="599"/>
    <cellStyle name="Акцент6 2 7" xfId="600"/>
    <cellStyle name="Акцент6 2 8" xfId="601"/>
    <cellStyle name="Акцент6 2 9" xfId="602"/>
    <cellStyle name="Акцент6 3" xfId="603"/>
    <cellStyle name="Акцент6 3 10" xfId="604"/>
    <cellStyle name="Акцент6 3 11" xfId="605"/>
    <cellStyle name="Акцент6 3 12" xfId="606"/>
    <cellStyle name="Акцент6 3 2" xfId="607"/>
    <cellStyle name="Акцент6 3 3" xfId="608"/>
    <cellStyle name="Акцент6 3 4" xfId="609"/>
    <cellStyle name="Акцент6 3 5" xfId="610"/>
    <cellStyle name="Акцент6 3 6" xfId="611"/>
    <cellStyle name="Акцент6 3 7" xfId="612"/>
    <cellStyle name="Акцент6 3 8" xfId="613"/>
    <cellStyle name="Акцент6 3 9" xfId="614"/>
    <cellStyle name="Ввод " xfId="615"/>
    <cellStyle name="Ввод  2" xfId="616"/>
    <cellStyle name="Ввод  2 10" xfId="617"/>
    <cellStyle name="Ввод  2 11" xfId="618"/>
    <cellStyle name="Ввод  2 12" xfId="619"/>
    <cellStyle name="Ввод  2 2" xfId="620"/>
    <cellStyle name="Ввод  2 3" xfId="621"/>
    <cellStyle name="Ввод  2 4" xfId="622"/>
    <cellStyle name="Ввод  2 5" xfId="623"/>
    <cellStyle name="Ввод  2 6" xfId="624"/>
    <cellStyle name="Ввод  2 7" xfId="625"/>
    <cellStyle name="Ввод  2 8" xfId="626"/>
    <cellStyle name="Ввод  2 9" xfId="627"/>
    <cellStyle name="Ввод  3" xfId="628"/>
    <cellStyle name="Ввод  3 10" xfId="629"/>
    <cellStyle name="Ввод  3 11" xfId="630"/>
    <cellStyle name="Ввод  3 12" xfId="631"/>
    <cellStyle name="Ввод  3 2" xfId="632"/>
    <cellStyle name="Ввод  3 3" xfId="633"/>
    <cellStyle name="Ввод  3 4" xfId="634"/>
    <cellStyle name="Ввод  3 5" xfId="635"/>
    <cellStyle name="Ввод  3 6" xfId="636"/>
    <cellStyle name="Ввод  3 7" xfId="637"/>
    <cellStyle name="Ввод  3 8" xfId="638"/>
    <cellStyle name="Ввод  3 9" xfId="639"/>
    <cellStyle name="Вывод" xfId="640"/>
    <cellStyle name="Вывод 2" xfId="641"/>
    <cellStyle name="Вывод 2 10" xfId="642"/>
    <cellStyle name="Вывод 2 11" xfId="643"/>
    <cellStyle name="Вывод 2 12" xfId="644"/>
    <cellStyle name="Вывод 2 2" xfId="645"/>
    <cellStyle name="Вывод 2 3" xfId="646"/>
    <cellStyle name="Вывод 2 4" xfId="647"/>
    <cellStyle name="Вывод 2 5" xfId="648"/>
    <cellStyle name="Вывод 2 6" xfId="649"/>
    <cellStyle name="Вывод 2 7" xfId="650"/>
    <cellStyle name="Вывод 2 8" xfId="651"/>
    <cellStyle name="Вывод 2 9" xfId="652"/>
    <cellStyle name="Вывод 3" xfId="653"/>
    <cellStyle name="Вывод 3 10" xfId="654"/>
    <cellStyle name="Вывод 3 11" xfId="655"/>
    <cellStyle name="Вывод 3 12" xfId="656"/>
    <cellStyle name="Вывод 3 2" xfId="657"/>
    <cellStyle name="Вывод 3 3" xfId="658"/>
    <cellStyle name="Вывод 3 4" xfId="659"/>
    <cellStyle name="Вывод 3 5" xfId="660"/>
    <cellStyle name="Вывод 3 6" xfId="661"/>
    <cellStyle name="Вывод 3 7" xfId="662"/>
    <cellStyle name="Вывод 3 8" xfId="663"/>
    <cellStyle name="Вывод 3 9" xfId="664"/>
    <cellStyle name="Вычисление" xfId="665"/>
    <cellStyle name="Вычисление 2" xfId="666"/>
    <cellStyle name="Вычисление 2 10" xfId="667"/>
    <cellStyle name="Вычисление 2 11" xfId="668"/>
    <cellStyle name="Вычисление 2 12" xfId="669"/>
    <cellStyle name="Вычисление 2 2" xfId="670"/>
    <cellStyle name="Вычисление 2 3" xfId="671"/>
    <cellStyle name="Вычисление 2 4" xfId="672"/>
    <cellStyle name="Вычисление 2 5" xfId="673"/>
    <cellStyle name="Вычисление 2 6" xfId="674"/>
    <cellStyle name="Вычисление 2 7" xfId="675"/>
    <cellStyle name="Вычисление 2 8" xfId="676"/>
    <cellStyle name="Вычисление 2 9" xfId="677"/>
    <cellStyle name="Вычисление 3" xfId="678"/>
    <cellStyle name="Вычисление 3 10" xfId="679"/>
    <cellStyle name="Вычисление 3 11" xfId="680"/>
    <cellStyle name="Вычисление 3 12" xfId="681"/>
    <cellStyle name="Вычисление 3 2" xfId="682"/>
    <cellStyle name="Вычисление 3 3" xfId="683"/>
    <cellStyle name="Вычисление 3 4" xfId="684"/>
    <cellStyle name="Вычисление 3 5" xfId="685"/>
    <cellStyle name="Вычисление 3 6" xfId="686"/>
    <cellStyle name="Вычисление 3 7" xfId="687"/>
    <cellStyle name="Вычисление 3 8" xfId="688"/>
    <cellStyle name="Вычисление 3 9" xfId="689"/>
    <cellStyle name="Hyperlink" xfId="690"/>
    <cellStyle name="Currency" xfId="691"/>
    <cellStyle name="Currency [0]" xfId="692"/>
    <cellStyle name="Денежный 2" xfId="693"/>
    <cellStyle name="Денежный 2 2" xfId="694"/>
    <cellStyle name="Денежный 2 3" xfId="695"/>
    <cellStyle name="Денежный 3" xfId="696"/>
    <cellStyle name="Денежный 3 2" xfId="697"/>
    <cellStyle name="Денежный 3 3" xfId="698"/>
    <cellStyle name="Денежный 3 4" xfId="699"/>
    <cellStyle name="Денежный 3 5" xfId="700"/>
    <cellStyle name="Денежный 3 6" xfId="701"/>
    <cellStyle name="Денежный 4 2" xfId="702"/>
    <cellStyle name="Денежный 4 3" xfId="703"/>
    <cellStyle name="Заголовок 1" xfId="704"/>
    <cellStyle name="Заголовок 1 2" xfId="705"/>
    <cellStyle name="Заголовок 1 2 10" xfId="706"/>
    <cellStyle name="Заголовок 1 2 11" xfId="707"/>
    <cellStyle name="Заголовок 1 2 12" xfId="708"/>
    <cellStyle name="Заголовок 1 2 2" xfId="709"/>
    <cellStyle name="Заголовок 1 2 3" xfId="710"/>
    <cellStyle name="Заголовок 1 2 4" xfId="711"/>
    <cellStyle name="Заголовок 1 2 5" xfId="712"/>
    <cellStyle name="Заголовок 1 2 6" xfId="713"/>
    <cellStyle name="Заголовок 1 2 7" xfId="714"/>
    <cellStyle name="Заголовок 1 2 8" xfId="715"/>
    <cellStyle name="Заголовок 1 2 9" xfId="716"/>
    <cellStyle name="Заголовок 1 3" xfId="717"/>
    <cellStyle name="Заголовок 1 3 10" xfId="718"/>
    <cellStyle name="Заголовок 1 3 11" xfId="719"/>
    <cellStyle name="Заголовок 1 3 12" xfId="720"/>
    <cellStyle name="Заголовок 1 3 2" xfId="721"/>
    <cellStyle name="Заголовок 1 3 3" xfId="722"/>
    <cellStyle name="Заголовок 1 3 4" xfId="723"/>
    <cellStyle name="Заголовок 1 3 5" xfId="724"/>
    <cellStyle name="Заголовок 1 3 6" xfId="725"/>
    <cellStyle name="Заголовок 1 3 7" xfId="726"/>
    <cellStyle name="Заголовок 1 3 8" xfId="727"/>
    <cellStyle name="Заголовок 1 3 9" xfId="728"/>
    <cellStyle name="Заголовок 2" xfId="729"/>
    <cellStyle name="Заголовок 2 2" xfId="730"/>
    <cellStyle name="Заголовок 2 2 10" xfId="731"/>
    <cellStyle name="Заголовок 2 2 11" xfId="732"/>
    <cellStyle name="Заголовок 2 2 12" xfId="733"/>
    <cellStyle name="Заголовок 2 2 2" xfId="734"/>
    <cellStyle name="Заголовок 2 2 3" xfId="735"/>
    <cellStyle name="Заголовок 2 2 4" xfId="736"/>
    <cellStyle name="Заголовок 2 2 5" xfId="737"/>
    <cellStyle name="Заголовок 2 2 6" xfId="738"/>
    <cellStyle name="Заголовок 2 2 7" xfId="739"/>
    <cellStyle name="Заголовок 2 2 8" xfId="740"/>
    <cellStyle name="Заголовок 2 2 9" xfId="741"/>
    <cellStyle name="Заголовок 2 3" xfId="742"/>
    <cellStyle name="Заголовок 2 3 10" xfId="743"/>
    <cellStyle name="Заголовок 2 3 11" xfId="744"/>
    <cellStyle name="Заголовок 2 3 12" xfId="745"/>
    <cellStyle name="Заголовок 2 3 2" xfId="746"/>
    <cellStyle name="Заголовок 2 3 3" xfId="747"/>
    <cellStyle name="Заголовок 2 3 4" xfId="748"/>
    <cellStyle name="Заголовок 2 3 5" xfId="749"/>
    <cellStyle name="Заголовок 2 3 6" xfId="750"/>
    <cellStyle name="Заголовок 2 3 7" xfId="751"/>
    <cellStyle name="Заголовок 2 3 8" xfId="752"/>
    <cellStyle name="Заголовок 2 3 9" xfId="753"/>
    <cellStyle name="Заголовок 3" xfId="754"/>
    <cellStyle name="Заголовок 3 2" xfId="755"/>
    <cellStyle name="Заголовок 3 2 10" xfId="756"/>
    <cellStyle name="Заголовок 3 2 11" xfId="757"/>
    <cellStyle name="Заголовок 3 2 12" xfId="758"/>
    <cellStyle name="Заголовок 3 2 2" xfId="759"/>
    <cellStyle name="Заголовок 3 2 3" xfId="760"/>
    <cellStyle name="Заголовок 3 2 4" xfId="761"/>
    <cellStyle name="Заголовок 3 2 5" xfId="762"/>
    <cellStyle name="Заголовок 3 2 6" xfId="763"/>
    <cellStyle name="Заголовок 3 2 7" xfId="764"/>
    <cellStyle name="Заголовок 3 2 8" xfId="765"/>
    <cellStyle name="Заголовок 3 2 9" xfId="766"/>
    <cellStyle name="Заголовок 3 3" xfId="767"/>
    <cellStyle name="Заголовок 3 3 10" xfId="768"/>
    <cellStyle name="Заголовок 3 3 11" xfId="769"/>
    <cellStyle name="Заголовок 3 3 12" xfId="770"/>
    <cellStyle name="Заголовок 3 3 2" xfId="771"/>
    <cellStyle name="Заголовок 3 3 3" xfId="772"/>
    <cellStyle name="Заголовок 3 3 4" xfId="773"/>
    <cellStyle name="Заголовок 3 3 5" xfId="774"/>
    <cellStyle name="Заголовок 3 3 6" xfId="775"/>
    <cellStyle name="Заголовок 3 3 7" xfId="776"/>
    <cellStyle name="Заголовок 3 3 8" xfId="777"/>
    <cellStyle name="Заголовок 3 3 9" xfId="778"/>
    <cellStyle name="Заголовок 4" xfId="779"/>
    <cellStyle name="Заголовок 4 2" xfId="780"/>
    <cellStyle name="Заголовок 4 2 10" xfId="781"/>
    <cellStyle name="Заголовок 4 2 11" xfId="782"/>
    <cellStyle name="Заголовок 4 2 12" xfId="783"/>
    <cellStyle name="Заголовок 4 2 2" xfId="784"/>
    <cellStyle name="Заголовок 4 2 3" xfId="785"/>
    <cellStyle name="Заголовок 4 2 4" xfId="786"/>
    <cellStyle name="Заголовок 4 2 5" xfId="787"/>
    <cellStyle name="Заголовок 4 2 6" xfId="788"/>
    <cellStyle name="Заголовок 4 2 7" xfId="789"/>
    <cellStyle name="Заголовок 4 2 8" xfId="790"/>
    <cellStyle name="Заголовок 4 2 9" xfId="791"/>
    <cellStyle name="Заголовок 4 3" xfId="792"/>
    <cellStyle name="Заголовок 4 3 10" xfId="793"/>
    <cellStyle name="Заголовок 4 3 11" xfId="794"/>
    <cellStyle name="Заголовок 4 3 12" xfId="795"/>
    <cellStyle name="Заголовок 4 3 2" xfId="796"/>
    <cellStyle name="Заголовок 4 3 3" xfId="797"/>
    <cellStyle name="Заголовок 4 3 4" xfId="798"/>
    <cellStyle name="Заголовок 4 3 5" xfId="799"/>
    <cellStyle name="Заголовок 4 3 6" xfId="800"/>
    <cellStyle name="Заголовок 4 3 7" xfId="801"/>
    <cellStyle name="Заголовок 4 3 8" xfId="802"/>
    <cellStyle name="Заголовок 4 3 9" xfId="803"/>
    <cellStyle name="Итог" xfId="804"/>
    <cellStyle name="Итог 2" xfId="805"/>
    <cellStyle name="Итог 2 10" xfId="806"/>
    <cellStyle name="Итог 2 11" xfId="807"/>
    <cellStyle name="Итог 2 12" xfId="808"/>
    <cellStyle name="Итог 2 2" xfId="809"/>
    <cellStyle name="Итог 2 3" xfId="810"/>
    <cellStyle name="Итог 2 4" xfId="811"/>
    <cellStyle name="Итог 2 5" xfId="812"/>
    <cellStyle name="Итог 2 6" xfId="813"/>
    <cellStyle name="Итог 2 7" xfId="814"/>
    <cellStyle name="Итог 2 8" xfId="815"/>
    <cellStyle name="Итог 2 9" xfId="816"/>
    <cellStyle name="Итог 3" xfId="817"/>
    <cellStyle name="Итог 3 10" xfId="818"/>
    <cellStyle name="Итог 3 11" xfId="819"/>
    <cellStyle name="Итог 3 12" xfId="820"/>
    <cellStyle name="Итог 3 2" xfId="821"/>
    <cellStyle name="Итог 3 3" xfId="822"/>
    <cellStyle name="Итог 3 4" xfId="823"/>
    <cellStyle name="Итог 3 5" xfId="824"/>
    <cellStyle name="Итог 3 6" xfId="825"/>
    <cellStyle name="Итог 3 7" xfId="826"/>
    <cellStyle name="Итог 3 8" xfId="827"/>
    <cellStyle name="Итог 3 9" xfId="828"/>
    <cellStyle name="Контрольная ячейка" xfId="829"/>
    <cellStyle name="Контрольная ячейка 2" xfId="830"/>
    <cellStyle name="Контрольная ячейка 2 10" xfId="831"/>
    <cellStyle name="Контрольная ячейка 2 11" xfId="832"/>
    <cellStyle name="Контрольная ячейка 2 12" xfId="833"/>
    <cellStyle name="Контрольная ячейка 2 2" xfId="834"/>
    <cellStyle name="Контрольная ячейка 2 3" xfId="835"/>
    <cellStyle name="Контрольная ячейка 2 4" xfId="836"/>
    <cellStyle name="Контрольная ячейка 2 5" xfId="837"/>
    <cellStyle name="Контрольная ячейка 2 6" xfId="838"/>
    <cellStyle name="Контрольная ячейка 2 7" xfId="839"/>
    <cellStyle name="Контрольная ячейка 2 8" xfId="840"/>
    <cellStyle name="Контрольная ячейка 2 9" xfId="841"/>
    <cellStyle name="Контрольная ячейка 3" xfId="842"/>
    <cellStyle name="Контрольная ячейка 3 10" xfId="843"/>
    <cellStyle name="Контрольная ячейка 3 11" xfId="844"/>
    <cellStyle name="Контрольная ячейка 3 12" xfId="845"/>
    <cellStyle name="Контрольная ячейка 3 2" xfId="846"/>
    <cellStyle name="Контрольная ячейка 3 3" xfId="847"/>
    <cellStyle name="Контрольная ячейка 3 4" xfId="848"/>
    <cellStyle name="Контрольная ячейка 3 5" xfId="849"/>
    <cellStyle name="Контрольная ячейка 3 6" xfId="850"/>
    <cellStyle name="Контрольная ячейка 3 7" xfId="851"/>
    <cellStyle name="Контрольная ячейка 3 8" xfId="852"/>
    <cellStyle name="Контрольная ячейка 3 9" xfId="853"/>
    <cellStyle name="Название" xfId="854"/>
    <cellStyle name="Название 2" xfId="855"/>
    <cellStyle name="Название 2 10" xfId="856"/>
    <cellStyle name="Название 2 11" xfId="857"/>
    <cellStyle name="Название 2 12" xfId="858"/>
    <cellStyle name="Название 2 2" xfId="859"/>
    <cellStyle name="Название 2 3" xfId="860"/>
    <cellStyle name="Название 2 4" xfId="861"/>
    <cellStyle name="Название 2 5" xfId="862"/>
    <cellStyle name="Название 2 6" xfId="863"/>
    <cellStyle name="Название 2 7" xfId="864"/>
    <cellStyle name="Название 2 8" xfId="865"/>
    <cellStyle name="Название 2 9" xfId="866"/>
    <cellStyle name="Название 3" xfId="867"/>
    <cellStyle name="Название 3 10" xfId="868"/>
    <cellStyle name="Название 3 11" xfId="869"/>
    <cellStyle name="Название 3 12" xfId="870"/>
    <cellStyle name="Название 3 2" xfId="871"/>
    <cellStyle name="Название 3 3" xfId="872"/>
    <cellStyle name="Название 3 4" xfId="873"/>
    <cellStyle name="Название 3 5" xfId="874"/>
    <cellStyle name="Название 3 6" xfId="875"/>
    <cellStyle name="Название 3 7" xfId="876"/>
    <cellStyle name="Название 3 8" xfId="877"/>
    <cellStyle name="Название 3 9" xfId="878"/>
    <cellStyle name="Нейтральный" xfId="879"/>
    <cellStyle name="Нейтральный 2" xfId="880"/>
    <cellStyle name="Нейтральный 2 10" xfId="881"/>
    <cellStyle name="Нейтральный 2 11" xfId="882"/>
    <cellStyle name="Нейтральный 2 12" xfId="883"/>
    <cellStyle name="Нейтральный 2 2" xfId="884"/>
    <cellStyle name="Нейтральный 2 3" xfId="885"/>
    <cellStyle name="Нейтральный 2 4" xfId="886"/>
    <cellStyle name="Нейтральный 2 5" xfId="887"/>
    <cellStyle name="Нейтральный 2 6" xfId="888"/>
    <cellStyle name="Нейтральный 2 7" xfId="889"/>
    <cellStyle name="Нейтральный 2 8" xfId="890"/>
    <cellStyle name="Нейтральный 2 9" xfId="891"/>
    <cellStyle name="Нейтральный 3" xfId="892"/>
    <cellStyle name="Нейтральный 3 10" xfId="893"/>
    <cellStyle name="Нейтральный 3 11" xfId="894"/>
    <cellStyle name="Нейтральный 3 12" xfId="895"/>
    <cellStyle name="Нейтральный 3 2" xfId="896"/>
    <cellStyle name="Нейтральный 3 3" xfId="897"/>
    <cellStyle name="Нейтральный 3 4" xfId="898"/>
    <cellStyle name="Нейтральный 3 5" xfId="899"/>
    <cellStyle name="Нейтральный 3 6" xfId="900"/>
    <cellStyle name="Нейтральный 3 7" xfId="901"/>
    <cellStyle name="Нейтральный 3 8" xfId="902"/>
    <cellStyle name="Нейтральный 3 9" xfId="903"/>
    <cellStyle name="Обычный 3" xfId="904"/>
    <cellStyle name="Followed Hyperlink" xfId="905"/>
    <cellStyle name="Плохой" xfId="906"/>
    <cellStyle name="Плохой 2" xfId="907"/>
    <cellStyle name="Плохой 2 10" xfId="908"/>
    <cellStyle name="Плохой 2 11" xfId="909"/>
    <cellStyle name="Плохой 2 12" xfId="910"/>
    <cellStyle name="Плохой 2 2" xfId="911"/>
    <cellStyle name="Плохой 2 3" xfId="912"/>
    <cellStyle name="Плохой 2 4" xfId="913"/>
    <cellStyle name="Плохой 2 5" xfId="914"/>
    <cellStyle name="Плохой 2 6" xfId="915"/>
    <cellStyle name="Плохой 2 7" xfId="916"/>
    <cellStyle name="Плохой 2 8" xfId="917"/>
    <cellStyle name="Плохой 2 9" xfId="918"/>
    <cellStyle name="Плохой 3" xfId="919"/>
    <cellStyle name="Плохой 3 10" xfId="920"/>
    <cellStyle name="Плохой 3 11" xfId="921"/>
    <cellStyle name="Плохой 3 12" xfId="922"/>
    <cellStyle name="Плохой 3 2" xfId="923"/>
    <cellStyle name="Плохой 3 3" xfId="924"/>
    <cellStyle name="Плохой 3 4" xfId="925"/>
    <cellStyle name="Плохой 3 5" xfId="926"/>
    <cellStyle name="Плохой 3 6" xfId="927"/>
    <cellStyle name="Плохой 3 7" xfId="928"/>
    <cellStyle name="Плохой 3 8" xfId="929"/>
    <cellStyle name="Плохой 3 9" xfId="930"/>
    <cellStyle name="Пояснение" xfId="931"/>
    <cellStyle name="Пояснение 2" xfId="932"/>
    <cellStyle name="Пояснение 2 10" xfId="933"/>
    <cellStyle name="Пояснение 2 11" xfId="934"/>
    <cellStyle name="Пояснение 2 12" xfId="935"/>
    <cellStyle name="Пояснение 2 2" xfId="936"/>
    <cellStyle name="Пояснение 2 3" xfId="937"/>
    <cellStyle name="Пояснение 2 4" xfId="938"/>
    <cellStyle name="Пояснение 2 5" xfId="939"/>
    <cellStyle name="Пояснение 2 6" xfId="940"/>
    <cellStyle name="Пояснение 2 7" xfId="941"/>
    <cellStyle name="Пояснение 2 8" xfId="942"/>
    <cellStyle name="Пояснение 2 9" xfId="943"/>
    <cellStyle name="Пояснение 3" xfId="944"/>
    <cellStyle name="Пояснение 3 10" xfId="945"/>
    <cellStyle name="Пояснение 3 11" xfId="946"/>
    <cellStyle name="Пояснение 3 12" xfId="947"/>
    <cellStyle name="Пояснение 3 2" xfId="948"/>
    <cellStyle name="Пояснение 3 3" xfId="949"/>
    <cellStyle name="Пояснение 3 4" xfId="950"/>
    <cellStyle name="Пояснение 3 5" xfId="951"/>
    <cellStyle name="Пояснение 3 6" xfId="952"/>
    <cellStyle name="Пояснение 3 7" xfId="953"/>
    <cellStyle name="Пояснение 3 8" xfId="954"/>
    <cellStyle name="Пояснение 3 9" xfId="955"/>
    <cellStyle name="Примечание" xfId="956"/>
    <cellStyle name="Примечание 2" xfId="957"/>
    <cellStyle name="Примечание 2 10" xfId="958"/>
    <cellStyle name="Примечание 2 11" xfId="959"/>
    <cellStyle name="Примечание 2 12" xfId="960"/>
    <cellStyle name="Примечание 2 2" xfId="961"/>
    <cellStyle name="Примечание 2 3" xfId="962"/>
    <cellStyle name="Примечание 2 4" xfId="963"/>
    <cellStyle name="Примечание 2 5" xfId="964"/>
    <cellStyle name="Примечание 2 6" xfId="965"/>
    <cellStyle name="Примечание 2 7" xfId="966"/>
    <cellStyle name="Примечание 2 8" xfId="967"/>
    <cellStyle name="Примечание 2 9" xfId="968"/>
    <cellStyle name="Примечание 3" xfId="969"/>
    <cellStyle name="Примечание 3 10" xfId="970"/>
    <cellStyle name="Примечание 3 11" xfId="971"/>
    <cellStyle name="Примечание 3 12" xfId="972"/>
    <cellStyle name="Примечание 3 2" xfId="973"/>
    <cellStyle name="Примечание 3 3" xfId="974"/>
    <cellStyle name="Примечание 3 4" xfId="975"/>
    <cellStyle name="Примечание 3 5" xfId="976"/>
    <cellStyle name="Примечание 3 6" xfId="977"/>
    <cellStyle name="Примечание 3 7" xfId="978"/>
    <cellStyle name="Примечание 3 8" xfId="979"/>
    <cellStyle name="Примечание 3 9" xfId="980"/>
    <cellStyle name="Percent" xfId="981"/>
    <cellStyle name="Связанная ячейка" xfId="982"/>
    <cellStyle name="Связанная ячейка 2" xfId="983"/>
    <cellStyle name="Связанная ячейка 2 10" xfId="984"/>
    <cellStyle name="Связанная ячейка 2 11" xfId="985"/>
    <cellStyle name="Связанная ячейка 2 12" xfId="986"/>
    <cellStyle name="Связанная ячейка 2 2" xfId="987"/>
    <cellStyle name="Связанная ячейка 2 3" xfId="988"/>
    <cellStyle name="Связанная ячейка 2 4" xfId="989"/>
    <cellStyle name="Связанная ячейка 2 5" xfId="990"/>
    <cellStyle name="Связанная ячейка 2 6" xfId="991"/>
    <cellStyle name="Связанная ячейка 2 7" xfId="992"/>
    <cellStyle name="Связанная ячейка 2 8" xfId="993"/>
    <cellStyle name="Связанная ячейка 2 9" xfId="994"/>
    <cellStyle name="Связанная ячейка 3" xfId="995"/>
    <cellStyle name="Связанная ячейка 3 10" xfId="996"/>
    <cellStyle name="Связанная ячейка 3 11" xfId="997"/>
    <cellStyle name="Связанная ячейка 3 12" xfId="998"/>
    <cellStyle name="Связанная ячейка 3 2" xfId="999"/>
    <cellStyle name="Связанная ячейка 3 3" xfId="1000"/>
    <cellStyle name="Связанная ячейка 3 4" xfId="1001"/>
    <cellStyle name="Связанная ячейка 3 5" xfId="1002"/>
    <cellStyle name="Связанная ячейка 3 6" xfId="1003"/>
    <cellStyle name="Связанная ячейка 3 7" xfId="1004"/>
    <cellStyle name="Связанная ячейка 3 8" xfId="1005"/>
    <cellStyle name="Связанная ячейка 3 9" xfId="1006"/>
    <cellStyle name="Текст предупреждения" xfId="1007"/>
    <cellStyle name="Текст предупреждения 2" xfId="1008"/>
    <cellStyle name="Текст предупреждения 2 10" xfId="1009"/>
    <cellStyle name="Текст предупреждения 2 11" xfId="1010"/>
    <cellStyle name="Текст предупреждения 2 12" xfId="1011"/>
    <cellStyle name="Текст предупреждения 2 2" xfId="1012"/>
    <cellStyle name="Текст предупреждения 2 3" xfId="1013"/>
    <cellStyle name="Текст предупреждения 2 4" xfId="1014"/>
    <cellStyle name="Текст предупреждения 2 5" xfId="1015"/>
    <cellStyle name="Текст предупреждения 2 6" xfId="1016"/>
    <cellStyle name="Текст предупреждения 2 7" xfId="1017"/>
    <cellStyle name="Текст предупреждения 2 8" xfId="1018"/>
    <cellStyle name="Текст предупреждения 2 9" xfId="1019"/>
    <cellStyle name="Текст предупреждения 3" xfId="1020"/>
    <cellStyle name="Текст предупреждения 3 10" xfId="1021"/>
    <cellStyle name="Текст предупреждения 3 11" xfId="1022"/>
    <cellStyle name="Текст предупреждения 3 12" xfId="1023"/>
    <cellStyle name="Текст предупреждения 3 2" xfId="1024"/>
    <cellStyle name="Текст предупреждения 3 3" xfId="1025"/>
    <cellStyle name="Текст предупреждения 3 4" xfId="1026"/>
    <cellStyle name="Текст предупреждения 3 5" xfId="1027"/>
    <cellStyle name="Текст предупреждения 3 6" xfId="1028"/>
    <cellStyle name="Текст предупреждения 3 7" xfId="1029"/>
    <cellStyle name="Текст предупреждения 3 8" xfId="1030"/>
    <cellStyle name="Текст предупреждения 3 9" xfId="1031"/>
    <cellStyle name="Comma" xfId="1032"/>
    <cellStyle name="Comma [0]" xfId="1033"/>
    <cellStyle name="Финансовый 2" xfId="1034"/>
    <cellStyle name="Финансовый 2 2" xfId="1035"/>
    <cellStyle name="Финансовый 2 3" xfId="1036"/>
    <cellStyle name="Финансовый 2 4" xfId="1037"/>
    <cellStyle name="Финансовый 3" xfId="1038"/>
    <cellStyle name="Финансовый 3 2" xfId="1039"/>
    <cellStyle name="Финансовый 4" xfId="1040"/>
    <cellStyle name="Финансовый 5" xfId="1041"/>
    <cellStyle name="Финансовый 6" xfId="1042"/>
    <cellStyle name="Финансовый 7" xfId="1043"/>
    <cellStyle name="Финансовый 8" xfId="1044"/>
    <cellStyle name="Финансовый 9" xfId="1045"/>
    <cellStyle name="Хороший" xfId="1046"/>
    <cellStyle name="Хороший 2" xfId="1047"/>
    <cellStyle name="Хороший 2 10" xfId="1048"/>
    <cellStyle name="Хороший 2 11" xfId="1049"/>
    <cellStyle name="Хороший 2 12" xfId="1050"/>
    <cellStyle name="Хороший 2 2" xfId="1051"/>
    <cellStyle name="Хороший 2 3" xfId="1052"/>
    <cellStyle name="Хороший 2 4" xfId="1053"/>
    <cellStyle name="Хороший 2 5" xfId="1054"/>
    <cellStyle name="Хороший 2 6" xfId="1055"/>
    <cellStyle name="Хороший 2 7" xfId="1056"/>
    <cellStyle name="Хороший 2 8" xfId="1057"/>
    <cellStyle name="Хороший 2 9" xfId="1058"/>
    <cellStyle name="Хороший 3" xfId="1059"/>
    <cellStyle name="Хороший 3 10" xfId="1060"/>
    <cellStyle name="Хороший 3 11" xfId="1061"/>
    <cellStyle name="Хороший 3 12" xfId="1062"/>
    <cellStyle name="Хороший 3 2" xfId="1063"/>
    <cellStyle name="Хороший 3 3" xfId="1064"/>
    <cellStyle name="Хороший 3 4" xfId="1065"/>
    <cellStyle name="Хороший 3 5" xfId="1066"/>
    <cellStyle name="Хороший 3 6" xfId="1067"/>
    <cellStyle name="Хороший 3 7" xfId="1068"/>
    <cellStyle name="Хороший 3 8" xfId="1069"/>
    <cellStyle name="Хороший 3 9" xfId="1070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505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05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auto="1"/>
      </font>
      <fill>
        <patternFill>
          <bgColor rgb="FFFFFF00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9"/>
  <sheetViews>
    <sheetView tabSelected="1" view="pageBreakPreview" zoomScale="82" zoomScaleNormal="68" zoomScaleSheetLayoutView="82" zoomScalePageLayoutView="0" workbookViewId="0" topLeftCell="A1">
      <pane xSplit="3" ySplit="2" topLeftCell="J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K67" sqref="K67"/>
    </sheetView>
  </sheetViews>
  <sheetFormatPr defaultColWidth="9.00390625" defaultRowHeight="12.75"/>
  <cols>
    <col min="1" max="1" width="9.375" style="204" customWidth="1"/>
    <col min="2" max="2" width="28.00390625" style="208" customWidth="1"/>
    <col min="3" max="3" width="16.125" style="201" customWidth="1"/>
    <col min="4" max="5" width="14.375" style="208" customWidth="1"/>
    <col min="6" max="6" width="15.25390625" style="208" customWidth="1"/>
    <col min="7" max="7" width="19.875" style="208" customWidth="1"/>
    <col min="8" max="8" width="15.25390625" style="208" customWidth="1"/>
    <col min="9" max="9" width="18.375" style="208" customWidth="1"/>
    <col min="10" max="10" width="23.25390625" style="208" customWidth="1"/>
    <col min="11" max="11" width="18.25390625" style="208" customWidth="1"/>
    <col min="12" max="12" width="17.25390625" style="208" customWidth="1"/>
    <col min="13" max="13" width="16.25390625" style="208" customWidth="1"/>
    <col min="14" max="14" width="17.75390625" style="278" customWidth="1"/>
    <col min="15" max="15" width="14.00390625" style="208" customWidth="1"/>
    <col min="16" max="16" width="15.625" style="208" customWidth="1"/>
    <col min="17" max="17" width="16.00390625" style="279" customWidth="1"/>
    <col min="18" max="19" width="17.875" style="208" customWidth="1"/>
    <col min="20" max="20" width="16.125" style="208" customWidth="1"/>
    <col min="21" max="22" width="17.125" style="208" customWidth="1"/>
    <col min="23" max="23" width="19.625" style="208" customWidth="1"/>
    <col min="24" max="25" width="17.125" style="208" customWidth="1"/>
    <col min="26" max="26" width="16.25390625" style="208" customWidth="1"/>
    <col min="27" max="27" width="22.625" style="208" customWidth="1"/>
    <col min="28" max="28" width="16.875" style="208" customWidth="1"/>
    <col min="29" max="29" width="17.625" style="208" customWidth="1"/>
    <col min="30" max="31" width="9.125" style="208" customWidth="1"/>
    <col min="32" max="32" width="17.875" style="208" bestFit="1" customWidth="1"/>
    <col min="33" max="16384" width="9.125" style="208" customWidth="1"/>
  </cols>
  <sheetData>
    <row r="1" spans="1:17" s="201" customFormat="1" ht="15.75">
      <c r="A1" s="200"/>
      <c r="N1" s="202"/>
      <c r="Q1" s="203"/>
    </row>
    <row r="2" spans="2:28" ht="36.75" customHeight="1">
      <c r="B2" s="205"/>
      <c r="C2" s="205"/>
      <c r="D2" s="387">
        <v>1</v>
      </c>
      <c r="E2" s="387">
        <v>2</v>
      </c>
      <c r="F2" s="387">
        <v>5</v>
      </c>
      <c r="G2" s="387">
        <v>6</v>
      </c>
      <c r="H2" s="387">
        <v>7</v>
      </c>
      <c r="I2" s="387">
        <v>8</v>
      </c>
      <c r="J2" s="387">
        <v>9</v>
      </c>
      <c r="K2" s="387">
        <v>12</v>
      </c>
      <c r="L2" s="387">
        <v>13</v>
      </c>
      <c r="M2" s="387">
        <v>14</v>
      </c>
      <c r="N2" s="206">
        <v>15</v>
      </c>
      <c r="O2" s="387">
        <v>16</v>
      </c>
      <c r="P2" s="206">
        <v>19</v>
      </c>
      <c r="Q2" s="387">
        <v>20</v>
      </c>
      <c r="R2" s="387">
        <v>21</v>
      </c>
      <c r="S2" s="387">
        <v>22</v>
      </c>
      <c r="T2" s="387">
        <v>23</v>
      </c>
      <c r="U2" s="387">
        <v>26</v>
      </c>
      <c r="V2" s="206">
        <v>27</v>
      </c>
      <c r="W2" s="207">
        <v>28</v>
      </c>
      <c r="X2" s="207">
        <v>29</v>
      </c>
      <c r="Y2" s="207">
        <v>30</v>
      </c>
      <c r="Z2" s="207"/>
      <c r="AA2" s="205"/>
      <c r="AB2" s="205"/>
    </row>
    <row r="3" spans="1:28" ht="15.75" customHeight="1" hidden="1">
      <c r="A3" s="209">
        <f>AB3</f>
        <v>0</v>
      </c>
      <c r="B3" s="210" t="s">
        <v>99</v>
      </c>
      <c r="C3" s="211" t="s">
        <v>74</v>
      </c>
      <c r="D3" s="213">
        <f aca="true" t="shared" si="0" ref="D3:AB3">SUM(D4:D7)</f>
        <v>0</v>
      </c>
      <c r="E3" s="213"/>
      <c r="F3" s="213"/>
      <c r="G3" s="471" t="s">
        <v>184</v>
      </c>
      <c r="H3" s="213">
        <f t="shared" si="0"/>
        <v>0</v>
      </c>
      <c r="I3" s="213">
        <f t="shared" si="0"/>
        <v>0</v>
      </c>
      <c r="J3" s="213">
        <f t="shared" si="0"/>
        <v>0</v>
      </c>
      <c r="K3" s="213">
        <f t="shared" si="0"/>
        <v>0</v>
      </c>
      <c r="L3" s="213">
        <f t="shared" si="0"/>
        <v>0</v>
      </c>
      <c r="M3" s="213">
        <f t="shared" si="0"/>
        <v>0</v>
      </c>
      <c r="N3" s="213">
        <f t="shared" si="0"/>
        <v>0</v>
      </c>
      <c r="O3" s="213">
        <f t="shared" si="0"/>
        <v>0</v>
      </c>
      <c r="P3" s="213">
        <f t="shared" si="0"/>
        <v>0</v>
      </c>
      <c r="Q3" s="213">
        <f t="shared" si="0"/>
        <v>0</v>
      </c>
      <c r="R3" s="213">
        <f t="shared" si="0"/>
        <v>0</v>
      </c>
      <c r="S3" s="213">
        <f>SUM(S4:S7)</f>
        <v>0</v>
      </c>
      <c r="T3" s="213">
        <f>SUM(T4:T7)</f>
        <v>0</v>
      </c>
      <c r="U3" s="213">
        <f>SUM(U4:U7)</f>
        <v>0</v>
      </c>
      <c r="V3" s="213"/>
      <c r="W3" s="213"/>
      <c r="X3" s="213"/>
      <c r="Y3" s="213"/>
      <c r="Z3" s="213"/>
      <c r="AA3" s="213">
        <f t="shared" si="0"/>
        <v>0</v>
      </c>
      <c r="AB3" s="213">
        <f t="shared" si="0"/>
        <v>0</v>
      </c>
    </row>
    <row r="4" spans="1:28" ht="15.75" customHeight="1" hidden="1">
      <c r="A4" s="199">
        <f aca="true" t="shared" si="1" ref="A4:A78">AB4</f>
        <v>0</v>
      </c>
      <c r="B4" s="216" t="s">
        <v>78</v>
      </c>
      <c r="C4" s="217" t="s">
        <v>60</v>
      </c>
      <c r="D4" s="219"/>
      <c r="E4" s="219"/>
      <c r="F4" s="219"/>
      <c r="G4" s="219"/>
      <c r="H4" s="387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20">
        <f>SUM(D4:R4)</f>
        <v>0</v>
      </c>
      <c r="AB4" s="221">
        <f aca="true" t="shared" si="2" ref="AB4:AB21">AA4/1000</f>
        <v>0</v>
      </c>
    </row>
    <row r="5" spans="1:28" ht="15.75" customHeight="1" hidden="1">
      <c r="A5" s="199">
        <f t="shared" si="1"/>
        <v>0</v>
      </c>
      <c r="B5" s="216" t="s">
        <v>90</v>
      </c>
      <c r="C5" s="217" t="s">
        <v>60</v>
      </c>
      <c r="D5" s="219"/>
      <c r="E5" s="219"/>
      <c r="F5" s="219"/>
      <c r="G5" s="219"/>
      <c r="H5" s="387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20">
        <f>SUM(D5:R5)</f>
        <v>0</v>
      </c>
      <c r="AB5" s="221">
        <f t="shared" si="2"/>
        <v>0</v>
      </c>
    </row>
    <row r="6" spans="1:28" ht="15.75" customHeight="1" hidden="1">
      <c r="A6" s="199">
        <f t="shared" si="1"/>
        <v>0</v>
      </c>
      <c r="B6" s="216" t="s">
        <v>76</v>
      </c>
      <c r="C6" s="217" t="s">
        <v>60</v>
      </c>
      <c r="D6" s="219"/>
      <c r="E6" s="219"/>
      <c r="F6" s="219"/>
      <c r="G6" s="219"/>
      <c r="H6" s="387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20">
        <f>SUM(D6:R6)</f>
        <v>0</v>
      </c>
      <c r="AB6" s="221">
        <f t="shared" si="2"/>
        <v>0</v>
      </c>
    </row>
    <row r="7" spans="1:28" ht="15.75" customHeight="1" hidden="1">
      <c r="A7" s="199">
        <f t="shared" si="1"/>
        <v>0</v>
      </c>
      <c r="B7" s="216" t="s">
        <v>77</v>
      </c>
      <c r="C7" s="217" t="s">
        <v>60</v>
      </c>
      <c r="D7" s="219"/>
      <c r="E7" s="219"/>
      <c r="F7" s="219"/>
      <c r="G7" s="219"/>
      <c r="H7" s="387"/>
      <c r="I7" s="219"/>
      <c r="J7" s="219"/>
      <c r="K7" s="219"/>
      <c r="L7" s="219"/>
      <c r="M7" s="219"/>
      <c r="N7" s="219"/>
      <c r="O7" s="219"/>
      <c r="P7" s="218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20">
        <f>SUM(D7:R7)</f>
        <v>0</v>
      </c>
      <c r="AB7" s="221">
        <f t="shared" si="2"/>
        <v>0</v>
      </c>
    </row>
    <row r="8" spans="1:28" ht="15.75" customHeight="1">
      <c r="A8" s="209">
        <f t="shared" si="1"/>
        <v>252.93418000000003</v>
      </c>
      <c r="B8" s="210" t="s">
        <v>100</v>
      </c>
      <c r="C8" s="211" t="s">
        <v>2</v>
      </c>
      <c r="D8" s="212">
        <f aca="true" t="shared" si="3" ref="D8:I8">SUM(D9:D19)</f>
        <v>52640.82</v>
      </c>
      <c r="E8" s="212">
        <f t="shared" si="3"/>
        <v>4593.099999999999</v>
      </c>
      <c r="F8" s="212">
        <f>SUM(F9:F19)</f>
        <v>1379.1</v>
      </c>
      <c r="G8" s="212">
        <f t="shared" si="3"/>
        <v>40941.270000000004</v>
      </c>
      <c r="H8" s="212">
        <f t="shared" si="3"/>
        <v>2235.2400000000002</v>
      </c>
      <c r="I8" s="212">
        <f t="shared" si="3"/>
        <v>-762.6899999999999</v>
      </c>
      <c r="J8" s="212">
        <f aca="true" t="shared" si="4" ref="J8:P8">SUM(J9:J19)</f>
        <v>31085.75</v>
      </c>
      <c r="K8" s="212">
        <f>SUM(K9:K20)</f>
        <v>120821.59</v>
      </c>
      <c r="L8" s="212">
        <f t="shared" si="4"/>
        <v>0</v>
      </c>
      <c r="M8" s="212">
        <f>SUM(M9:M19)</f>
        <v>0</v>
      </c>
      <c r="N8" s="212">
        <f t="shared" si="4"/>
        <v>0</v>
      </c>
      <c r="O8" s="212">
        <f t="shared" si="4"/>
        <v>0</v>
      </c>
      <c r="P8" s="212">
        <f t="shared" si="4"/>
        <v>0</v>
      </c>
      <c r="Q8" s="212">
        <f aca="true" t="shared" si="5" ref="Q8:Z8">SUM(Q9:Q19)</f>
        <v>0</v>
      </c>
      <c r="R8" s="212">
        <f t="shared" si="5"/>
        <v>0</v>
      </c>
      <c r="S8" s="212">
        <f t="shared" si="5"/>
        <v>0</v>
      </c>
      <c r="T8" s="212">
        <f t="shared" si="5"/>
        <v>0</v>
      </c>
      <c r="U8" s="212">
        <f t="shared" si="5"/>
        <v>0</v>
      </c>
      <c r="V8" s="212">
        <f t="shared" si="5"/>
        <v>0</v>
      </c>
      <c r="W8" s="212">
        <f t="shared" si="5"/>
        <v>0</v>
      </c>
      <c r="X8" s="212">
        <f>SUM(X9:X19)</f>
        <v>0</v>
      </c>
      <c r="Y8" s="212">
        <f t="shared" si="5"/>
        <v>0</v>
      </c>
      <c r="Z8" s="212">
        <f t="shared" si="5"/>
        <v>0</v>
      </c>
      <c r="AA8" s="214">
        <f>SUM(D8:Z8)</f>
        <v>252934.18000000002</v>
      </c>
      <c r="AB8" s="215">
        <f t="shared" si="2"/>
        <v>252.93418000000003</v>
      </c>
    </row>
    <row r="9" spans="1:28" ht="15.75" customHeight="1">
      <c r="A9" s="199">
        <f t="shared" si="1"/>
        <v>155.76685</v>
      </c>
      <c r="B9" s="216" t="s">
        <v>101</v>
      </c>
      <c r="C9" s="217"/>
      <c r="D9" s="428">
        <v>51923.46</v>
      </c>
      <c r="E9" s="428">
        <v>4181.28</v>
      </c>
      <c r="F9" s="219">
        <v>1222.08</v>
      </c>
      <c r="G9" s="219">
        <v>40684.32</v>
      </c>
      <c r="H9" s="219">
        <v>1921.2</v>
      </c>
      <c r="I9" s="219">
        <v>-761.16</v>
      </c>
      <c r="J9" s="219">
        <v>31069.63</v>
      </c>
      <c r="K9" s="219">
        <v>25526.04</v>
      </c>
      <c r="L9" s="219"/>
      <c r="M9" s="219"/>
      <c r="N9" s="219"/>
      <c r="O9" s="219"/>
      <c r="P9" s="219"/>
      <c r="Q9" s="219"/>
      <c r="R9" s="219"/>
      <c r="S9" s="219"/>
      <c r="T9" s="219"/>
      <c r="U9" s="219"/>
      <c r="V9" s="219"/>
      <c r="W9" s="219"/>
      <c r="X9" s="219"/>
      <c r="Y9" s="219"/>
      <c r="Z9" s="219"/>
      <c r="AA9" s="220">
        <f aca="true" t="shared" si="6" ref="AA9:AA30">SUM(D9:Z9)</f>
        <v>155766.85</v>
      </c>
      <c r="AB9" s="221">
        <f t="shared" si="2"/>
        <v>155.76685</v>
      </c>
    </row>
    <row r="10" spans="1:28" ht="15.75" customHeight="1">
      <c r="A10" s="199">
        <v>0</v>
      </c>
      <c r="B10" s="366" t="s">
        <v>151</v>
      </c>
      <c r="C10" s="217"/>
      <c r="D10" s="428"/>
      <c r="E10" s="219"/>
      <c r="F10" s="219">
        <v>157.02</v>
      </c>
      <c r="G10" s="219">
        <v>-57.09</v>
      </c>
      <c r="H10" s="219"/>
      <c r="I10" s="219">
        <v>-1.53</v>
      </c>
      <c r="J10" s="219">
        <v>16.12</v>
      </c>
      <c r="K10" s="219">
        <v>1.41</v>
      </c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20">
        <f t="shared" si="6"/>
        <v>115.93</v>
      </c>
      <c r="AB10" s="221"/>
    </row>
    <row r="11" spans="1:28" ht="15.75" customHeight="1">
      <c r="A11" s="199">
        <f t="shared" si="1"/>
        <v>0</v>
      </c>
      <c r="B11" s="216" t="s">
        <v>102</v>
      </c>
      <c r="C11" s="217"/>
      <c r="D11" s="428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20">
        <f t="shared" si="6"/>
        <v>0</v>
      </c>
      <c r="AB11" s="221">
        <f t="shared" si="2"/>
        <v>0</v>
      </c>
    </row>
    <row r="12" spans="1:28" ht="15.75" customHeight="1">
      <c r="A12" s="199">
        <f t="shared" si="1"/>
        <v>0</v>
      </c>
      <c r="B12" s="216" t="s">
        <v>103</v>
      </c>
      <c r="C12" s="217"/>
      <c r="D12" s="428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20">
        <f t="shared" si="6"/>
        <v>0</v>
      </c>
      <c r="AB12" s="221">
        <f t="shared" si="2"/>
        <v>0</v>
      </c>
    </row>
    <row r="13" spans="1:28" ht="15.75" customHeight="1">
      <c r="A13" s="199"/>
      <c r="B13" s="216" t="s">
        <v>146</v>
      </c>
      <c r="C13" s="217"/>
      <c r="D13" s="428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20">
        <f t="shared" si="6"/>
        <v>0</v>
      </c>
      <c r="AB13" s="221"/>
    </row>
    <row r="14" spans="1:28" ht="15.75" customHeight="1">
      <c r="A14" s="199">
        <f t="shared" si="1"/>
        <v>0</v>
      </c>
      <c r="B14" s="216" t="s">
        <v>104</v>
      </c>
      <c r="C14" s="217"/>
      <c r="D14" s="428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20">
        <f t="shared" si="6"/>
        <v>0</v>
      </c>
      <c r="AB14" s="221">
        <f t="shared" si="2"/>
        <v>0</v>
      </c>
    </row>
    <row r="15" spans="1:28" ht="15.75" customHeight="1">
      <c r="A15" s="199">
        <f t="shared" si="1"/>
        <v>0</v>
      </c>
      <c r="B15" s="216" t="s">
        <v>105</v>
      </c>
      <c r="C15" s="217"/>
      <c r="D15" s="428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8"/>
      <c r="Q15" s="449"/>
      <c r="R15" s="219"/>
      <c r="S15" s="219"/>
      <c r="T15" s="219"/>
      <c r="U15" s="219"/>
      <c r="V15" s="219"/>
      <c r="W15" s="219"/>
      <c r="X15" s="219"/>
      <c r="Y15" s="219"/>
      <c r="Z15" s="219"/>
      <c r="AA15" s="220">
        <f t="shared" si="6"/>
        <v>0</v>
      </c>
      <c r="AB15" s="221">
        <f t="shared" si="2"/>
        <v>0</v>
      </c>
    </row>
    <row r="16" spans="1:28" ht="15.75" customHeight="1">
      <c r="A16" s="199"/>
      <c r="B16" s="216" t="s">
        <v>143</v>
      </c>
      <c r="C16" s="217"/>
      <c r="D16" s="428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8"/>
      <c r="Q16" s="218"/>
      <c r="R16" s="219"/>
      <c r="S16" s="219"/>
      <c r="T16" s="219"/>
      <c r="U16" s="219"/>
      <c r="V16" s="219"/>
      <c r="W16" s="219"/>
      <c r="X16" s="219"/>
      <c r="Y16" s="219"/>
      <c r="Z16" s="219"/>
      <c r="AA16" s="220">
        <f t="shared" si="6"/>
        <v>0</v>
      </c>
      <c r="AB16" s="221"/>
    </row>
    <row r="17" spans="1:28" ht="15.75" customHeight="1">
      <c r="A17" s="199">
        <f t="shared" si="1"/>
        <v>1.75726</v>
      </c>
      <c r="B17" s="216" t="s">
        <v>106</v>
      </c>
      <c r="C17" s="217"/>
      <c r="D17" s="428">
        <v>717.36</v>
      </c>
      <c r="E17" s="219">
        <v>411.82</v>
      </c>
      <c r="F17" s="219"/>
      <c r="G17" s="219">
        <v>314.04</v>
      </c>
      <c r="H17" s="219">
        <v>314.04</v>
      </c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20">
        <f t="shared" si="6"/>
        <v>1757.26</v>
      </c>
      <c r="AB17" s="221">
        <f t="shared" si="2"/>
        <v>1.75726</v>
      </c>
    </row>
    <row r="18" spans="1:28" ht="15.75" customHeight="1">
      <c r="A18" s="199">
        <f t="shared" si="1"/>
        <v>0</v>
      </c>
      <c r="B18" s="216" t="s">
        <v>107</v>
      </c>
      <c r="C18" s="217"/>
      <c r="D18" s="428"/>
      <c r="E18" s="219"/>
      <c r="F18" s="219"/>
      <c r="G18" s="219"/>
      <c r="H18" s="219"/>
      <c r="I18" s="219"/>
      <c r="J18" s="219"/>
      <c r="K18" s="219"/>
      <c r="L18" s="219"/>
      <c r="M18" s="219"/>
      <c r="N18" s="219"/>
      <c r="O18" s="219"/>
      <c r="P18" s="219"/>
      <c r="Q18" s="219"/>
      <c r="R18" s="219"/>
      <c r="S18" s="219"/>
      <c r="T18" s="219"/>
      <c r="U18" s="219"/>
      <c r="V18" s="219"/>
      <c r="W18" s="219"/>
      <c r="X18" s="219"/>
      <c r="Y18" s="219"/>
      <c r="Z18" s="219"/>
      <c r="AA18" s="220">
        <f t="shared" si="6"/>
        <v>0</v>
      </c>
      <c r="AB18" s="221">
        <f t="shared" si="2"/>
        <v>0</v>
      </c>
    </row>
    <row r="19" spans="1:28" ht="15.75" customHeight="1">
      <c r="A19" s="199">
        <f t="shared" si="1"/>
        <v>-2E-05</v>
      </c>
      <c r="B19" s="216" t="s">
        <v>108</v>
      </c>
      <c r="C19" s="217"/>
      <c r="D19" s="428"/>
      <c r="E19" s="219"/>
      <c r="F19" s="219"/>
      <c r="G19" s="219"/>
      <c r="H19" s="219"/>
      <c r="I19" s="219"/>
      <c r="J19" s="219"/>
      <c r="K19" s="219">
        <v>-0.02</v>
      </c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20">
        <f t="shared" si="6"/>
        <v>-0.02</v>
      </c>
      <c r="AB19" s="221">
        <f t="shared" si="2"/>
        <v>-2E-05</v>
      </c>
    </row>
    <row r="20" spans="1:28" ht="15.75" customHeight="1">
      <c r="A20" s="199">
        <f t="shared" si="1"/>
        <v>95.29416</v>
      </c>
      <c r="B20" s="216" t="s">
        <v>192</v>
      </c>
      <c r="C20" s="217"/>
      <c r="D20" s="428"/>
      <c r="E20" s="219"/>
      <c r="F20" s="219"/>
      <c r="G20" s="219"/>
      <c r="H20" s="219"/>
      <c r="I20" s="219"/>
      <c r="J20" s="219"/>
      <c r="K20" s="219">
        <v>95294.16</v>
      </c>
      <c r="L20" s="219"/>
      <c r="M20" s="219"/>
      <c r="N20" s="219"/>
      <c r="O20" s="219"/>
      <c r="P20" s="219"/>
      <c r="Q20" s="219"/>
      <c r="R20" s="219"/>
      <c r="S20" s="219"/>
      <c r="T20" s="219"/>
      <c r="U20" s="219"/>
      <c r="V20" s="219"/>
      <c r="W20" s="219"/>
      <c r="X20" s="219"/>
      <c r="Y20" s="219"/>
      <c r="Z20" s="219"/>
      <c r="AA20" s="220">
        <f>SUM(D20:Z20)</f>
        <v>95294.16</v>
      </c>
      <c r="AB20" s="221">
        <f>AA20/1000</f>
        <v>95.29416</v>
      </c>
    </row>
    <row r="21" spans="1:28" ht="27" customHeight="1">
      <c r="A21" s="209">
        <f t="shared" si="1"/>
        <v>0</v>
      </c>
      <c r="B21" s="210" t="s">
        <v>109</v>
      </c>
      <c r="C21" s="211" t="s">
        <v>49</v>
      </c>
      <c r="D21" s="245">
        <f aca="true" t="shared" si="7" ref="D21:K21">D30+D31+D32</f>
        <v>0</v>
      </c>
      <c r="E21" s="245">
        <f t="shared" si="7"/>
        <v>0</v>
      </c>
      <c r="F21" s="245">
        <f t="shared" si="7"/>
        <v>0</v>
      </c>
      <c r="G21" s="245">
        <f t="shared" si="7"/>
        <v>0</v>
      </c>
      <c r="H21" s="245">
        <f t="shared" si="7"/>
        <v>0</v>
      </c>
      <c r="I21" s="245">
        <f t="shared" si="7"/>
        <v>0</v>
      </c>
      <c r="J21" s="245">
        <f t="shared" si="7"/>
        <v>0</v>
      </c>
      <c r="K21" s="245">
        <f t="shared" si="7"/>
        <v>0</v>
      </c>
      <c r="L21" s="245">
        <f>L30+L31+L32</f>
        <v>0</v>
      </c>
      <c r="M21" s="245">
        <f aca="true" t="shared" si="8" ref="M21:Z21">M30+M31+M32</f>
        <v>0</v>
      </c>
      <c r="N21" s="245">
        <f t="shared" si="8"/>
        <v>0</v>
      </c>
      <c r="O21" s="245">
        <f t="shared" si="8"/>
        <v>0</v>
      </c>
      <c r="P21" s="245">
        <f t="shared" si="8"/>
        <v>0</v>
      </c>
      <c r="Q21" s="245">
        <f t="shared" si="8"/>
        <v>0</v>
      </c>
      <c r="R21" s="245">
        <f t="shared" si="8"/>
        <v>0</v>
      </c>
      <c r="S21" s="245">
        <f t="shared" si="8"/>
        <v>0</v>
      </c>
      <c r="T21" s="245">
        <f t="shared" si="8"/>
        <v>0</v>
      </c>
      <c r="U21" s="245">
        <f t="shared" si="8"/>
        <v>0</v>
      </c>
      <c r="V21" s="245">
        <f t="shared" si="8"/>
        <v>0</v>
      </c>
      <c r="W21" s="245">
        <f t="shared" si="8"/>
        <v>0</v>
      </c>
      <c r="X21" s="245">
        <f t="shared" si="8"/>
        <v>0</v>
      </c>
      <c r="Y21" s="245"/>
      <c r="Z21" s="245">
        <f t="shared" si="8"/>
        <v>0</v>
      </c>
      <c r="AA21" s="214">
        <f t="shared" si="6"/>
        <v>0</v>
      </c>
      <c r="AB21" s="215">
        <f t="shared" si="2"/>
        <v>0</v>
      </c>
    </row>
    <row r="22" spans="1:28" ht="15.75" hidden="1">
      <c r="A22" s="209">
        <f t="shared" si="1"/>
        <v>0</v>
      </c>
      <c r="B22" s="210" t="s">
        <v>110</v>
      </c>
      <c r="C22" s="211" t="s">
        <v>37</v>
      </c>
      <c r="D22" s="224">
        <f>SUM(D23:D29)</f>
        <v>0</v>
      </c>
      <c r="E22" s="224"/>
      <c r="F22" s="224"/>
      <c r="G22" s="224">
        <f>SUM(G23:G29)</f>
        <v>0</v>
      </c>
      <c r="H22" s="224"/>
      <c r="I22" s="224">
        <f aca="true" t="shared" si="9" ref="I22:AB22">SUM(I23:I29)</f>
        <v>0</v>
      </c>
      <c r="J22" s="224">
        <f t="shared" si="9"/>
        <v>0</v>
      </c>
      <c r="K22" s="224">
        <f t="shared" si="9"/>
        <v>0</v>
      </c>
      <c r="L22" s="224">
        <f t="shared" si="9"/>
        <v>0</v>
      </c>
      <c r="M22" s="224">
        <f t="shared" si="9"/>
        <v>0</v>
      </c>
      <c r="N22" s="224">
        <f t="shared" si="9"/>
        <v>0</v>
      </c>
      <c r="O22" s="224">
        <f t="shared" si="9"/>
        <v>0</v>
      </c>
      <c r="P22" s="224">
        <f t="shared" si="9"/>
        <v>0</v>
      </c>
      <c r="Q22" s="224">
        <f t="shared" si="9"/>
        <v>0</v>
      </c>
      <c r="R22" s="224">
        <f t="shared" si="9"/>
        <v>0</v>
      </c>
      <c r="S22" s="224"/>
      <c r="T22" s="224"/>
      <c r="U22" s="224"/>
      <c r="V22" s="224"/>
      <c r="W22" s="224"/>
      <c r="X22" s="224"/>
      <c r="Y22" s="224"/>
      <c r="Z22" s="224"/>
      <c r="AA22" s="214">
        <f t="shared" si="6"/>
        <v>0</v>
      </c>
      <c r="AB22" s="224">
        <f t="shared" si="9"/>
        <v>0</v>
      </c>
    </row>
    <row r="23" spans="1:28" ht="15.75" hidden="1">
      <c r="A23" s="199">
        <f t="shared" si="1"/>
        <v>0</v>
      </c>
      <c r="B23" s="216" t="s">
        <v>111</v>
      </c>
      <c r="C23" s="217" t="s">
        <v>60</v>
      </c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14">
        <f t="shared" si="6"/>
        <v>0</v>
      </c>
      <c r="AB23" s="221">
        <f aca="true" t="shared" si="10" ref="AB23:AB30">AA23/1000</f>
        <v>0</v>
      </c>
    </row>
    <row r="24" spans="1:28" ht="15.75" hidden="1">
      <c r="A24" s="199">
        <f t="shared" si="1"/>
        <v>0</v>
      </c>
      <c r="B24" s="216" t="s">
        <v>112</v>
      </c>
      <c r="C24" s="217" t="s">
        <v>60</v>
      </c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14">
        <f t="shared" si="6"/>
        <v>0</v>
      </c>
      <c r="AB24" s="221">
        <f t="shared" si="10"/>
        <v>0</v>
      </c>
    </row>
    <row r="25" spans="1:28" ht="15.75" hidden="1">
      <c r="A25" s="199">
        <f t="shared" si="1"/>
        <v>0</v>
      </c>
      <c r="B25" s="216" t="s">
        <v>113</v>
      </c>
      <c r="C25" s="217" t="s">
        <v>60</v>
      </c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25"/>
      <c r="O25" s="225"/>
      <c r="P25" s="225"/>
      <c r="Q25" s="225"/>
      <c r="R25" s="225"/>
      <c r="S25" s="225"/>
      <c r="T25" s="225"/>
      <c r="U25" s="225"/>
      <c r="V25" s="225"/>
      <c r="W25" s="225"/>
      <c r="X25" s="225"/>
      <c r="Y25" s="225"/>
      <c r="Z25" s="225"/>
      <c r="AA25" s="214">
        <f t="shared" si="6"/>
        <v>0</v>
      </c>
      <c r="AB25" s="221">
        <f t="shared" si="10"/>
        <v>0</v>
      </c>
    </row>
    <row r="26" spans="1:28" ht="15.75" hidden="1">
      <c r="A26" s="199">
        <f t="shared" si="1"/>
        <v>0</v>
      </c>
      <c r="B26" s="216" t="s">
        <v>114</v>
      </c>
      <c r="C26" s="217" t="s">
        <v>60</v>
      </c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14">
        <f t="shared" si="6"/>
        <v>0</v>
      </c>
      <c r="AB26" s="221">
        <f t="shared" si="10"/>
        <v>0</v>
      </c>
    </row>
    <row r="27" spans="1:28" ht="15.75" customHeight="1" hidden="1">
      <c r="A27" s="199">
        <f t="shared" si="1"/>
        <v>0</v>
      </c>
      <c r="B27" s="216" t="s">
        <v>115</v>
      </c>
      <c r="C27" s="217" t="s">
        <v>60</v>
      </c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4">
        <f t="shared" si="6"/>
        <v>0</v>
      </c>
      <c r="AB27" s="221">
        <f t="shared" si="10"/>
        <v>0</v>
      </c>
    </row>
    <row r="28" spans="1:28" ht="17.25" customHeight="1" hidden="1">
      <c r="A28" s="199">
        <f t="shared" si="1"/>
        <v>0</v>
      </c>
      <c r="B28" s="216" t="s">
        <v>116</v>
      </c>
      <c r="C28" s="217" t="s">
        <v>60</v>
      </c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4">
        <f t="shared" si="6"/>
        <v>0</v>
      </c>
      <c r="AB28" s="221">
        <f t="shared" si="10"/>
        <v>0</v>
      </c>
    </row>
    <row r="29" spans="1:28" ht="15.75" customHeight="1" hidden="1">
      <c r="A29" s="199">
        <f t="shared" si="1"/>
        <v>0</v>
      </c>
      <c r="B29" s="216" t="s">
        <v>117</v>
      </c>
      <c r="C29" s="217" t="s">
        <v>60</v>
      </c>
      <c r="D29" s="219"/>
      <c r="E29" s="219"/>
      <c r="F29" s="219"/>
      <c r="G29" s="219"/>
      <c r="H29" s="219"/>
      <c r="I29" s="219"/>
      <c r="J29" s="219"/>
      <c r="K29" s="219"/>
      <c r="L29" s="219"/>
      <c r="M29" s="219"/>
      <c r="N29" s="219"/>
      <c r="O29" s="219"/>
      <c r="P29" s="219"/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4">
        <f t="shared" si="6"/>
        <v>0</v>
      </c>
      <c r="AB29" s="221">
        <f t="shared" si="10"/>
        <v>0</v>
      </c>
    </row>
    <row r="30" spans="1:28" ht="15.75" customHeight="1">
      <c r="A30" s="199">
        <f t="shared" si="1"/>
        <v>0</v>
      </c>
      <c r="B30" s="210" t="s">
        <v>145</v>
      </c>
      <c r="C30" s="217"/>
      <c r="D30" s="219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4">
        <f t="shared" si="6"/>
        <v>0</v>
      </c>
      <c r="AB30" s="351">
        <f t="shared" si="10"/>
        <v>0</v>
      </c>
    </row>
    <row r="31" spans="1:28" ht="15.75" customHeight="1">
      <c r="A31" s="199"/>
      <c r="B31" s="210" t="s">
        <v>173</v>
      </c>
      <c r="C31" s="217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4"/>
      <c r="AB31" s="351"/>
    </row>
    <row r="32" spans="1:28" ht="15.75" customHeight="1">
      <c r="A32" s="199"/>
      <c r="B32" s="210" t="s">
        <v>174</v>
      </c>
      <c r="C32" s="217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4"/>
      <c r="AB32" s="351"/>
    </row>
    <row r="33" spans="1:28" ht="15.75" customHeight="1">
      <c r="A33" s="209">
        <f t="shared" si="1"/>
        <v>81.18236</v>
      </c>
      <c r="B33" s="210" t="s">
        <v>118</v>
      </c>
      <c r="C33" s="211" t="s">
        <v>4</v>
      </c>
      <c r="D33" s="213">
        <f aca="true" t="shared" si="11" ref="D33:P33">SUM(D34:D37)</f>
        <v>7670.8</v>
      </c>
      <c r="E33" s="213">
        <f t="shared" si="11"/>
        <v>42518.53</v>
      </c>
      <c r="F33" s="213">
        <f>SUM(F34:F37)</f>
        <v>3639.4700000000003</v>
      </c>
      <c r="G33" s="213">
        <f t="shared" si="11"/>
        <v>13986.15</v>
      </c>
      <c r="H33" s="213">
        <f t="shared" si="11"/>
        <v>1386.99</v>
      </c>
      <c r="I33" s="213">
        <f t="shared" si="11"/>
        <v>6354.129999999999</v>
      </c>
      <c r="J33" s="213">
        <f t="shared" si="11"/>
        <v>3003.41</v>
      </c>
      <c r="K33" s="213">
        <f t="shared" si="11"/>
        <v>2622.8799999999997</v>
      </c>
      <c r="L33" s="213">
        <f t="shared" si="11"/>
        <v>0</v>
      </c>
      <c r="M33" s="213">
        <f t="shared" si="11"/>
        <v>0</v>
      </c>
      <c r="N33" s="213">
        <f t="shared" si="11"/>
        <v>0</v>
      </c>
      <c r="O33" s="213">
        <f t="shared" si="11"/>
        <v>0</v>
      </c>
      <c r="P33" s="213">
        <f t="shared" si="11"/>
        <v>0</v>
      </c>
      <c r="Q33" s="213">
        <f aca="true" t="shared" si="12" ref="Q33:AB33">SUM(Q34:Q37)</f>
        <v>0</v>
      </c>
      <c r="R33" s="213">
        <f t="shared" si="12"/>
        <v>0</v>
      </c>
      <c r="S33" s="213">
        <f t="shared" si="12"/>
        <v>0</v>
      </c>
      <c r="T33" s="213">
        <f t="shared" si="12"/>
        <v>0</v>
      </c>
      <c r="U33" s="213">
        <f t="shared" si="12"/>
        <v>0</v>
      </c>
      <c r="V33" s="213">
        <f t="shared" si="12"/>
        <v>0</v>
      </c>
      <c r="W33" s="213">
        <f t="shared" si="12"/>
        <v>0</v>
      </c>
      <c r="X33" s="213">
        <f>SUM(X34:X37)</f>
        <v>0</v>
      </c>
      <c r="Y33" s="213">
        <f t="shared" si="12"/>
        <v>0</v>
      </c>
      <c r="Z33" s="213">
        <f t="shared" si="12"/>
        <v>0</v>
      </c>
      <c r="AA33" s="213">
        <f t="shared" si="12"/>
        <v>81182.36</v>
      </c>
      <c r="AB33" s="213">
        <f t="shared" si="12"/>
        <v>81.18236</v>
      </c>
    </row>
    <row r="34" spans="1:28" ht="15.75" customHeight="1">
      <c r="A34" s="199">
        <f t="shared" si="1"/>
        <v>81.01367</v>
      </c>
      <c r="B34" s="216" t="s">
        <v>119</v>
      </c>
      <c r="C34" s="217" t="s">
        <v>60</v>
      </c>
      <c r="D34" s="219">
        <v>7610</v>
      </c>
      <c r="E34" s="219">
        <v>42503.83</v>
      </c>
      <c r="F34" s="219">
        <v>3637.44</v>
      </c>
      <c r="G34" s="219">
        <v>13979.48</v>
      </c>
      <c r="H34" s="219">
        <v>1371</v>
      </c>
      <c r="I34" s="219">
        <v>6352.23</v>
      </c>
      <c r="J34" s="219">
        <v>3002.7</v>
      </c>
      <c r="K34" s="219">
        <v>2556.99</v>
      </c>
      <c r="L34" s="219"/>
      <c r="M34" s="219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20">
        <f>SUM(D34:Z34)</f>
        <v>81013.67</v>
      </c>
      <c r="AB34" s="221">
        <f>AA34/1000</f>
        <v>81.01367</v>
      </c>
    </row>
    <row r="35" spans="1:28" ht="15.75" customHeight="1">
      <c r="A35" s="199">
        <f t="shared" si="1"/>
        <v>0.16869</v>
      </c>
      <c r="B35" s="216" t="s">
        <v>120</v>
      </c>
      <c r="C35" s="217" t="s">
        <v>60</v>
      </c>
      <c r="D35" s="219">
        <v>60.8</v>
      </c>
      <c r="E35" s="219">
        <v>14.7</v>
      </c>
      <c r="F35" s="219">
        <v>2.03</v>
      </c>
      <c r="G35" s="219">
        <v>6.67</v>
      </c>
      <c r="H35" s="219">
        <v>15.99</v>
      </c>
      <c r="I35" s="219">
        <v>1.9</v>
      </c>
      <c r="J35" s="219">
        <v>0.71</v>
      </c>
      <c r="K35" s="219">
        <v>65.89</v>
      </c>
      <c r="L35" s="219"/>
      <c r="M35" s="219"/>
      <c r="N35" s="219"/>
      <c r="O35" s="219"/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20">
        <f>SUM(D35:Z35)</f>
        <v>168.69</v>
      </c>
      <c r="AB35" s="221">
        <f>AA35/1000</f>
        <v>0.16869</v>
      </c>
    </row>
    <row r="36" spans="1:28" ht="15.75" customHeight="1">
      <c r="A36" s="199">
        <f t="shared" si="1"/>
        <v>0</v>
      </c>
      <c r="B36" s="216" t="s">
        <v>121</v>
      </c>
      <c r="C36" s="217" t="s">
        <v>60</v>
      </c>
      <c r="D36" s="219"/>
      <c r="E36" s="219"/>
      <c r="F36" s="219"/>
      <c r="G36" s="219"/>
      <c r="H36" s="219"/>
      <c r="I36" s="219"/>
      <c r="J36" s="219"/>
      <c r="K36" s="219"/>
      <c r="L36" s="219"/>
      <c r="M36" s="219"/>
      <c r="N36" s="219"/>
      <c r="O36" s="219"/>
      <c r="P36" s="219"/>
      <c r="Q36" s="219"/>
      <c r="R36" s="219"/>
      <c r="S36" s="219"/>
      <c r="T36" s="219"/>
      <c r="U36" s="219"/>
      <c r="V36" s="219"/>
      <c r="W36" s="219"/>
      <c r="X36" s="219"/>
      <c r="Y36" s="219"/>
      <c r="Z36" s="219"/>
      <c r="AA36" s="220">
        <f>SUM(D36:Z36)</f>
        <v>0</v>
      </c>
      <c r="AB36" s="221">
        <f>AA36/1000</f>
        <v>0</v>
      </c>
    </row>
    <row r="37" spans="1:28" ht="15.75">
      <c r="A37" s="199">
        <f t="shared" si="1"/>
        <v>0</v>
      </c>
      <c r="B37" s="216" t="s">
        <v>122</v>
      </c>
      <c r="C37" s="217" t="s">
        <v>60</v>
      </c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  <c r="V37" s="219"/>
      <c r="W37" s="219"/>
      <c r="X37" s="219"/>
      <c r="Y37" s="219"/>
      <c r="Z37" s="219"/>
      <c r="AA37" s="220">
        <f>SUM(D37:Z37)</f>
        <v>0</v>
      </c>
      <c r="AB37" s="221">
        <f>AA37/1000</f>
        <v>0</v>
      </c>
    </row>
    <row r="38" spans="1:28" ht="15.75">
      <c r="A38" s="209">
        <f t="shared" si="1"/>
        <v>389.02469999999994</v>
      </c>
      <c r="B38" s="210" t="s">
        <v>123</v>
      </c>
      <c r="C38" s="211" t="s">
        <v>5</v>
      </c>
      <c r="D38" s="213">
        <f aca="true" t="shared" si="13" ref="D38:AA38">D44+D39</f>
        <v>62366.01</v>
      </c>
      <c r="E38" s="213">
        <f t="shared" si="13"/>
        <v>216150.42</v>
      </c>
      <c r="F38" s="213">
        <f t="shared" si="13"/>
        <v>15984.83</v>
      </c>
      <c r="G38" s="213">
        <f t="shared" si="13"/>
        <v>40222.079999999994</v>
      </c>
      <c r="H38" s="213">
        <f t="shared" si="13"/>
        <v>15351.42</v>
      </c>
      <c r="I38" s="213">
        <f t="shared" si="13"/>
        <v>16377.86</v>
      </c>
      <c r="J38" s="213">
        <f t="shared" si="13"/>
        <v>10112.369999999999</v>
      </c>
      <c r="K38" s="213">
        <f t="shared" si="13"/>
        <v>12459.71</v>
      </c>
      <c r="L38" s="213">
        <f t="shared" si="13"/>
        <v>0</v>
      </c>
      <c r="M38" s="213">
        <f t="shared" si="13"/>
        <v>0</v>
      </c>
      <c r="N38" s="213">
        <f t="shared" si="13"/>
        <v>0</v>
      </c>
      <c r="O38" s="213">
        <f t="shared" si="13"/>
        <v>0</v>
      </c>
      <c r="P38" s="213">
        <f t="shared" si="13"/>
        <v>0</v>
      </c>
      <c r="Q38" s="213">
        <f aca="true" t="shared" si="14" ref="Q38:W38">Q44+Q39</f>
        <v>0</v>
      </c>
      <c r="R38" s="213">
        <f t="shared" si="14"/>
        <v>0</v>
      </c>
      <c r="S38" s="213">
        <f>S39+S44</f>
        <v>0</v>
      </c>
      <c r="T38" s="213">
        <f t="shared" si="14"/>
        <v>0</v>
      </c>
      <c r="U38" s="213">
        <f t="shared" si="14"/>
        <v>0</v>
      </c>
      <c r="V38" s="213">
        <f t="shared" si="14"/>
        <v>0</v>
      </c>
      <c r="W38" s="213">
        <f t="shared" si="14"/>
        <v>0</v>
      </c>
      <c r="X38" s="213">
        <f>X44+X39</f>
        <v>0</v>
      </c>
      <c r="Y38" s="213">
        <f>Y44+Y39</f>
        <v>0</v>
      </c>
      <c r="Z38" s="213">
        <f>Z44+Z39</f>
        <v>0</v>
      </c>
      <c r="AA38" s="213">
        <f t="shared" si="13"/>
        <v>389024.7</v>
      </c>
      <c r="AB38" s="213">
        <f>AB44+AB39</f>
        <v>389.02469999999994</v>
      </c>
    </row>
    <row r="39" spans="1:28" ht="15.75">
      <c r="A39" s="226">
        <f t="shared" si="1"/>
        <v>-0.002</v>
      </c>
      <c r="B39" s="227" t="s">
        <v>124</v>
      </c>
      <c r="C39" s="228" t="s">
        <v>56</v>
      </c>
      <c r="D39" s="229">
        <f aca="true" t="shared" si="15" ref="D39:L39">SUM(D40:D42)</f>
        <v>0</v>
      </c>
      <c r="E39" s="229">
        <f t="shared" si="15"/>
        <v>0</v>
      </c>
      <c r="F39" s="229">
        <f t="shared" si="15"/>
        <v>0</v>
      </c>
      <c r="G39" s="229">
        <f t="shared" si="15"/>
        <v>-2</v>
      </c>
      <c r="H39" s="229">
        <f t="shared" si="15"/>
        <v>0</v>
      </c>
      <c r="I39" s="229">
        <f t="shared" si="15"/>
        <v>0</v>
      </c>
      <c r="J39" s="229">
        <f t="shared" si="15"/>
        <v>0</v>
      </c>
      <c r="K39" s="229">
        <f t="shared" si="15"/>
        <v>0</v>
      </c>
      <c r="L39" s="229">
        <f t="shared" si="15"/>
        <v>0</v>
      </c>
      <c r="M39" s="229">
        <f>SUM(M40:M42)</f>
        <v>0</v>
      </c>
      <c r="N39" s="229">
        <f>SUM(N40:N42)</f>
        <v>0</v>
      </c>
      <c r="O39" s="229">
        <f>SUM(O40:O42)</f>
        <v>0</v>
      </c>
      <c r="P39" s="229">
        <f>SUM(P40:P42)</f>
        <v>0</v>
      </c>
      <c r="Q39" s="229">
        <f aca="true" t="shared" si="16" ref="Q39:W39">SUM(Q40:Q42)</f>
        <v>0</v>
      </c>
      <c r="R39" s="229">
        <f t="shared" si="16"/>
        <v>0</v>
      </c>
      <c r="S39" s="229">
        <f>S40+S41+S42</f>
        <v>0</v>
      </c>
      <c r="T39" s="229">
        <f t="shared" si="16"/>
        <v>0</v>
      </c>
      <c r="U39" s="229">
        <f t="shared" si="16"/>
        <v>0</v>
      </c>
      <c r="V39" s="229">
        <f t="shared" si="16"/>
        <v>0</v>
      </c>
      <c r="W39" s="229">
        <f t="shared" si="16"/>
        <v>0</v>
      </c>
      <c r="X39" s="229">
        <f>X40+X41+X42+X43</f>
        <v>0</v>
      </c>
      <c r="Y39" s="229">
        <f>SUM(Y40:Y42)</f>
        <v>0</v>
      </c>
      <c r="Z39" s="229">
        <f>SUM(Z40:Z42)</f>
        <v>0</v>
      </c>
      <c r="AA39" s="229">
        <f>SUM(AA40:AA43)</f>
        <v>-2</v>
      </c>
      <c r="AB39" s="229">
        <f>SUM(AB40:AB42)</f>
        <v>-0.002</v>
      </c>
    </row>
    <row r="40" spans="1:28" ht="15.75">
      <c r="A40" s="199">
        <f t="shared" si="1"/>
        <v>-0.002</v>
      </c>
      <c r="B40" s="216" t="s">
        <v>125</v>
      </c>
      <c r="C40" s="217"/>
      <c r="D40" s="225"/>
      <c r="E40" s="225"/>
      <c r="F40" s="225"/>
      <c r="G40" s="225">
        <v>-2</v>
      </c>
      <c r="H40" s="225"/>
      <c r="I40" s="470"/>
      <c r="J40" s="225"/>
      <c r="K40" s="225"/>
      <c r="L40" s="225"/>
      <c r="M40" s="225"/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5"/>
      <c r="Z40" s="225"/>
      <c r="AA40" s="220">
        <f aca="true" t="shared" si="17" ref="AA40:AA47">SUM(D40:Z40)</f>
        <v>-2</v>
      </c>
      <c r="AB40" s="221">
        <f>AA40/1000</f>
        <v>-0.002</v>
      </c>
    </row>
    <row r="41" spans="1:28" ht="15.75">
      <c r="A41" s="199">
        <f t="shared" si="1"/>
        <v>0</v>
      </c>
      <c r="B41" s="216" t="s">
        <v>89</v>
      </c>
      <c r="C41" s="217"/>
      <c r="D41" s="219"/>
      <c r="E41" s="219"/>
      <c r="F41" s="219"/>
      <c r="G41" s="219"/>
      <c r="H41" s="219"/>
      <c r="I41" s="470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20">
        <f t="shared" si="17"/>
        <v>0</v>
      </c>
      <c r="AB41" s="221">
        <f>AA41/1000</f>
        <v>0</v>
      </c>
    </row>
    <row r="42" spans="1:28" ht="15.75">
      <c r="A42" s="199">
        <f t="shared" si="1"/>
        <v>0</v>
      </c>
      <c r="B42" s="216" t="s">
        <v>140</v>
      </c>
      <c r="C42" s="217"/>
      <c r="D42" s="219"/>
      <c r="E42" s="219"/>
      <c r="F42" s="219"/>
      <c r="G42" s="219"/>
      <c r="H42" s="219"/>
      <c r="I42" s="218"/>
      <c r="J42" s="219"/>
      <c r="K42" s="219"/>
      <c r="L42" s="219"/>
      <c r="M42" s="219"/>
      <c r="N42" s="219"/>
      <c r="O42" s="219"/>
      <c r="P42" s="219"/>
      <c r="Q42" s="219"/>
      <c r="R42" s="219"/>
      <c r="S42" s="219"/>
      <c r="T42" s="219"/>
      <c r="U42" s="219"/>
      <c r="V42" s="219"/>
      <c r="W42" s="219"/>
      <c r="X42" s="219"/>
      <c r="Y42" s="219"/>
      <c r="Z42" s="219"/>
      <c r="AA42" s="220">
        <f t="shared" si="17"/>
        <v>0</v>
      </c>
      <c r="AB42" s="221">
        <f>AA42/1000</f>
        <v>0</v>
      </c>
    </row>
    <row r="43" spans="1:28" ht="15.75">
      <c r="A43" s="199"/>
      <c r="B43" s="216" t="s">
        <v>144</v>
      </c>
      <c r="C43" s="217"/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9"/>
      <c r="Q43" s="219"/>
      <c r="R43" s="219"/>
      <c r="S43" s="219"/>
      <c r="T43" s="219"/>
      <c r="U43" s="219"/>
      <c r="V43" s="219"/>
      <c r="W43" s="219"/>
      <c r="X43" s="219"/>
      <c r="Y43" s="219"/>
      <c r="Z43" s="219"/>
      <c r="AA43" s="220">
        <f t="shared" si="17"/>
        <v>0</v>
      </c>
      <c r="AB43" s="221">
        <f>AA43/1000</f>
        <v>0</v>
      </c>
    </row>
    <row r="44" spans="1:28" ht="15.75">
      <c r="A44" s="226">
        <f t="shared" si="1"/>
        <v>389.02669999999995</v>
      </c>
      <c r="B44" s="227" t="s">
        <v>126</v>
      </c>
      <c r="C44" s="228" t="s">
        <v>55</v>
      </c>
      <c r="D44" s="229">
        <f aca="true" t="shared" si="18" ref="D44:P44">SUM(D45:D49)</f>
        <v>62366.01</v>
      </c>
      <c r="E44" s="229">
        <f t="shared" si="18"/>
        <v>216150.42</v>
      </c>
      <c r="F44" s="229">
        <f>SUM(F45:F49)</f>
        <v>15984.83</v>
      </c>
      <c r="G44" s="229">
        <f t="shared" si="18"/>
        <v>40224.079999999994</v>
      </c>
      <c r="H44" s="229">
        <f>SUM(H45:H49)</f>
        <v>15351.42</v>
      </c>
      <c r="I44" s="229">
        <f>SUM(I45:I49)</f>
        <v>16377.86</v>
      </c>
      <c r="J44" s="229">
        <f t="shared" si="18"/>
        <v>10112.369999999999</v>
      </c>
      <c r="K44" s="229">
        <f t="shared" si="18"/>
        <v>12459.71</v>
      </c>
      <c r="L44" s="229">
        <f t="shared" si="18"/>
        <v>0</v>
      </c>
      <c r="M44" s="229">
        <f>SUM(M45:M49)</f>
        <v>0</v>
      </c>
      <c r="N44" s="229">
        <f t="shared" si="18"/>
        <v>0</v>
      </c>
      <c r="O44" s="229">
        <f t="shared" si="18"/>
        <v>0</v>
      </c>
      <c r="P44" s="229">
        <f t="shared" si="18"/>
        <v>0</v>
      </c>
      <c r="Q44" s="229">
        <f aca="true" t="shared" si="19" ref="Q44:Y44">SUM(Q45:Q49)</f>
        <v>0</v>
      </c>
      <c r="R44" s="229">
        <f t="shared" si="19"/>
        <v>0</v>
      </c>
      <c r="S44" s="229">
        <f t="shared" si="19"/>
        <v>0</v>
      </c>
      <c r="T44" s="229">
        <f t="shared" si="19"/>
        <v>0</v>
      </c>
      <c r="U44" s="229">
        <f t="shared" si="19"/>
        <v>0</v>
      </c>
      <c r="V44" s="229">
        <f t="shared" si="19"/>
        <v>0</v>
      </c>
      <c r="W44" s="229">
        <f t="shared" si="19"/>
        <v>0</v>
      </c>
      <c r="X44" s="229">
        <f>SUM(X45:X49)</f>
        <v>0</v>
      </c>
      <c r="Y44" s="229">
        <f t="shared" si="19"/>
        <v>0</v>
      </c>
      <c r="Z44" s="229">
        <f>SUM(Z45:Z49)</f>
        <v>0</v>
      </c>
      <c r="AA44" s="229">
        <f t="shared" si="17"/>
        <v>389026.7</v>
      </c>
      <c r="AB44" s="229">
        <f>SUM(AB45:AB49)</f>
        <v>389.02669999999995</v>
      </c>
    </row>
    <row r="45" spans="1:28" ht="15.75">
      <c r="A45" s="199">
        <f t="shared" si="1"/>
        <v>387.73965999999996</v>
      </c>
      <c r="B45" s="216" t="s">
        <v>127</v>
      </c>
      <c r="C45" s="217"/>
      <c r="D45" s="219">
        <v>62064.21</v>
      </c>
      <c r="E45" s="219">
        <v>215985.53</v>
      </c>
      <c r="F45" s="219">
        <v>15982.75</v>
      </c>
      <c r="G45" s="219">
        <v>39950.24</v>
      </c>
      <c r="H45" s="219">
        <v>15330.82</v>
      </c>
      <c r="I45" s="225">
        <v>16069.24</v>
      </c>
      <c r="J45" s="219">
        <v>10063.16</v>
      </c>
      <c r="K45" s="219">
        <v>12293.71</v>
      </c>
      <c r="L45" s="219"/>
      <c r="M45" s="219"/>
      <c r="N45" s="219"/>
      <c r="O45" s="219"/>
      <c r="P45" s="219"/>
      <c r="Q45" s="219"/>
      <c r="R45" s="219"/>
      <c r="S45" s="219"/>
      <c r="T45" s="219"/>
      <c r="U45" s="219"/>
      <c r="V45" s="219"/>
      <c r="W45" s="219"/>
      <c r="X45" s="219"/>
      <c r="Y45" s="219"/>
      <c r="Z45" s="219"/>
      <c r="AA45" s="220">
        <f>SUM(D45:Z45)</f>
        <v>387739.66</v>
      </c>
      <c r="AB45" s="221">
        <f aca="true" t="shared" si="20" ref="AB45:AB51">AA45/1000</f>
        <v>387.73965999999996</v>
      </c>
    </row>
    <row r="46" spans="1:28" ht="15.75">
      <c r="A46" s="199">
        <f t="shared" si="1"/>
        <v>1.28704</v>
      </c>
      <c r="B46" s="216" t="s">
        <v>128</v>
      </c>
      <c r="C46" s="217"/>
      <c r="D46" s="219">
        <v>301.8</v>
      </c>
      <c r="E46" s="219">
        <v>164.89</v>
      </c>
      <c r="F46" s="219">
        <v>2.08</v>
      </c>
      <c r="G46" s="219">
        <v>273.84</v>
      </c>
      <c r="H46" s="219">
        <v>20.6</v>
      </c>
      <c r="I46" s="219">
        <v>308.62</v>
      </c>
      <c r="J46" s="219">
        <v>49.21</v>
      </c>
      <c r="K46" s="219">
        <v>166</v>
      </c>
      <c r="L46" s="219"/>
      <c r="M46" s="219"/>
      <c r="N46" s="219"/>
      <c r="O46" s="219"/>
      <c r="P46" s="219"/>
      <c r="Q46" s="219"/>
      <c r="R46" s="219"/>
      <c r="S46" s="219"/>
      <c r="T46" s="219"/>
      <c r="U46" s="219"/>
      <c r="V46" s="219"/>
      <c r="W46" s="219"/>
      <c r="X46" s="219"/>
      <c r="Y46" s="219"/>
      <c r="Z46" s="219"/>
      <c r="AA46" s="220">
        <f t="shared" si="17"/>
        <v>1287.04</v>
      </c>
      <c r="AB46" s="221">
        <f t="shared" si="20"/>
        <v>1.28704</v>
      </c>
    </row>
    <row r="47" spans="1:31" ht="15.75">
      <c r="A47" s="199">
        <f t="shared" si="1"/>
        <v>0</v>
      </c>
      <c r="B47" s="216" t="s">
        <v>129</v>
      </c>
      <c r="C47" s="217"/>
      <c r="D47" s="219"/>
      <c r="E47" s="219"/>
      <c r="F47" s="219"/>
      <c r="G47" s="219"/>
      <c r="H47" s="219"/>
      <c r="I47" s="219"/>
      <c r="J47" s="219"/>
      <c r="K47" s="219"/>
      <c r="L47" s="219"/>
      <c r="M47" s="219"/>
      <c r="N47" s="219"/>
      <c r="O47" s="219"/>
      <c r="P47" s="219"/>
      <c r="Q47" s="219"/>
      <c r="R47" s="219"/>
      <c r="S47" s="219"/>
      <c r="T47" s="219"/>
      <c r="U47" s="219"/>
      <c r="V47" s="219"/>
      <c r="W47" s="219"/>
      <c r="X47" s="219"/>
      <c r="Y47" s="219"/>
      <c r="Z47" s="219"/>
      <c r="AA47" s="220">
        <f t="shared" si="17"/>
        <v>0</v>
      </c>
      <c r="AB47" s="221">
        <f>AA47/1000</f>
        <v>0</v>
      </c>
      <c r="AE47" s="394"/>
    </row>
    <row r="48" spans="1:34" s="365" customFormat="1" ht="15.75">
      <c r="A48" s="360">
        <v>0</v>
      </c>
      <c r="B48" s="361" t="s">
        <v>150</v>
      </c>
      <c r="C48" s="362"/>
      <c r="D48" s="363"/>
      <c r="E48" s="363"/>
      <c r="F48" s="363"/>
      <c r="G48" s="363"/>
      <c r="H48" s="363"/>
      <c r="I48" s="363"/>
      <c r="J48" s="363"/>
      <c r="K48" s="363"/>
      <c r="L48" s="363"/>
      <c r="M48" s="363"/>
      <c r="N48" s="363"/>
      <c r="O48" s="363"/>
      <c r="P48" s="363"/>
      <c r="Q48" s="363"/>
      <c r="R48" s="363"/>
      <c r="S48" s="363"/>
      <c r="T48" s="363"/>
      <c r="U48" s="363"/>
      <c r="V48" s="363"/>
      <c r="W48" s="363"/>
      <c r="X48" s="363"/>
      <c r="Y48" s="363"/>
      <c r="Z48" s="363"/>
      <c r="AA48" s="364">
        <f>SUM(D48:W48)</f>
        <v>0</v>
      </c>
      <c r="AB48" s="221">
        <f t="shared" si="20"/>
        <v>0</v>
      </c>
      <c r="AC48" s="394"/>
      <c r="AD48" s="394"/>
      <c r="AE48" s="394"/>
      <c r="AF48" s="394"/>
      <c r="AG48" s="394"/>
      <c r="AH48" s="394"/>
    </row>
    <row r="49" spans="1:28" ht="15.75">
      <c r="A49" s="199">
        <f t="shared" si="1"/>
        <v>0</v>
      </c>
      <c r="B49" s="216" t="s">
        <v>130</v>
      </c>
      <c r="C49" s="217" t="s">
        <v>60</v>
      </c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9"/>
      <c r="Q49" s="219"/>
      <c r="R49" s="219"/>
      <c r="S49" s="219"/>
      <c r="T49" s="219"/>
      <c r="U49" s="219"/>
      <c r="V49" s="219"/>
      <c r="W49" s="219"/>
      <c r="X49" s="219"/>
      <c r="Y49" s="219"/>
      <c r="Z49" s="219"/>
      <c r="AA49" s="220">
        <f>SUM(D49:Z49)</f>
        <v>0</v>
      </c>
      <c r="AB49" s="221">
        <f t="shared" si="20"/>
        <v>0</v>
      </c>
    </row>
    <row r="50" spans="1:28" ht="17.25" customHeight="1">
      <c r="A50" s="209">
        <f t="shared" si="1"/>
        <v>0</v>
      </c>
      <c r="B50" s="210" t="s">
        <v>131</v>
      </c>
      <c r="C50" s="211" t="s">
        <v>57</v>
      </c>
      <c r="D50" s="224"/>
      <c r="E50" s="224"/>
      <c r="F50" s="224"/>
      <c r="G50" s="224"/>
      <c r="H50" s="224"/>
      <c r="I50" s="224"/>
      <c r="J50" s="224"/>
      <c r="K50" s="224"/>
      <c r="L50" s="224"/>
      <c r="M50" s="224"/>
      <c r="N50" s="224"/>
      <c r="O50" s="224"/>
      <c r="P50" s="224"/>
      <c r="Q50" s="224"/>
      <c r="R50" s="224"/>
      <c r="S50" s="224"/>
      <c r="T50" s="224"/>
      <c r="U50" s="224"/>
      <c r="V50" s="224"/>
      <c r="W50" s="224"/>
      <c r="X50" s="224"/>
      <c r="Y50" s="224"/>
      <c r="Z50" s="224"/>
      <c r="AA50" s="214">
        <f>SUM(D50:Z50)</f>
        <v>0</v>
      </c>
      <c r="AB50" s="215">
        <f t="shared" si="20"/>
        <v>0</v>
      </c>
    </row>
    <row r="51" spans="1:28" ht="31.5">
      <c r="A51" s="199">
        <f t="shared" si="1"/>
        <v>0</v>
      </c>
      <c r="B51" s="216" t="s">
        <v>132</v>
      </c>
      <c r="C51" s="217" t="s">
        <v>50</v>
      </c>
      <c r="D51" s="219"/>
      <c r="E51" s="219"/>
      <c r="F51" s="219"/>
      <c r="G51" s="219"/>
      <c r="H51" s="219"/>
      <c r="I51" s="219"/>
      <c r="J51" s="219"/>
      <c r="K51" s="219"/>
      <c r="L51" s="219"/>
      <c r="M51" s="219"/>
      <c r="N51" s="219"/>
      <c r="O51" s="219"/>
      <c r="P51" s="219"/>
      <c r="Q51" s="219"/>
      <c r="R51" s="219"/>
      <c r="S51" s="219"/>
      <c r="T51" s="219"/>
      <c r="U51" s="219"/>
      <c r="V51" s="219"/>
      <c r="W51" s="219"/>
      <c r="X51" s="219"/>
      <c r="Y51" s="219"/>
      <c r="Z51" s="219"/>
      <c r="AA51" s="233">
        <f>SUM(D51:Z51)</f>
        <v>0</v>
      </c>
      <c r="AB51" s="234">
        <f t="shared" si="20"/>
        <v>0</v>
      </c>
    </row>
    <row r="52" spans="1:28" ht="15.75">
      <c r="A52" s="209">
        <f t="shared" si="1"/>
        <v>3.5311</v>
      </c>
      <c r="B52" s="210" t="s">
        <v>133</v>
      </c>
      <c r="C52" s="211" t="s">
        <v>14</v>
      </c>
      <c r="D52" s="223">
        <f aca="true" t="shared" si="21" ref="D52:AB52">SUM(D53:D54)</f>
        <v>0</v>
      </c>
      <c r="E52" s="223">
        <f t="shared" si="21"/>
        <v>0</v>
      </c>
      <c r="F52" s="223"/>
      <c r="G52" s="223">
        <f t="shared" si="21"/>
        <v>0</v>
      </c>
      <c r="H52" s="223">
        <f>SUM(H53:H54)</f>
        <v>0</v>
      </c>
      <c r="I52" s="223">
        <f t="shared" si="21"/>
        <v>0</v>
      </c>
      <c r="J52" s="223">
        <f>SUM(J53:J54)</f>
        <v>0</v>
      </c>
      <c r="K52" s="223">
        <f>SUM(K53:K54)</f>
        <v>3531.1</v>
      </c>
      <c r="L52" s="223">
        <f t="shared" si="21"/>
        <v>0</v>
      </c>
      <c r="M52" s="223">
        <f t="shared" si="21"/>
        <v>0</v>
      </c>
      <c r="N52" s="223">
        <f t="shared" si="21"/>
        <v>0</v>
      </c>
      <c r="O52" s="223">
        <f t="shared" si="21"/>
        <v>0</v>
      </c>
      <c r="P52" s="223">
        <f t="shared" si="21"/>
        <v>0</v>
      </c>
      <c r="Q52" s="223">
        <f>SUM(Q53:Q54)</f>
        <v>0</v>
      </c>
      <c r="R52" s="223">
        <f t="shared" si="21"/>
        <v>0</v>
      </c>
      <c r="S52" s="223">
        <f t="shared" si="21"/>
        <v>0</v>
      </c>
      <c r="T52" s="223">
        <f t="shared" si="21"/>
        <v>0</v>
      </c>
      <c r="U52" s="223">
        <f t="shared" si="21"/>
        <v>0</v>
      </c>
      <c r="V52" s="223">
        <f t="shared" si="21"/>
        <v>0</v>
      </c>
      <c r="W52" s="223">
        <f t="shared" si="21"/>
        <v>0</v>
      </c>
      <c r="X52" s="223">
        <f>SUM(X53:X54)</f>
        <v>0</v>
      </c>
      <c r="Y52" s="223">
        <f>Y53+Y54</f>
        <v>0</v>
      </c>
      <c r="Z52" s="223">
        <f>SUM(Z53:Z54)</f>
        <v>0</v>
      </c>
      <c r="AA52" s="223">
        <f t="shared" si="21"/>
        <v>3531.1</v>
      </c>
      <c r="AB52" s="223">
        <f t="shared" si="21"/>
        <v>3.5311</v>
      </c>
    </row>
    <row r="53" spans="1:28" ht="15.75">
      <c r="A53" s="199">
        <f t="shared" si="1"/>
        <v>0</v>
      </c>
      <c r="B53" s="216" t="s">
        <v>134</v>
      </c>
      <c r="C53" s="217" t="s">
        <v>58</v>
      </c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225"/>
      <c r="V53" s="225"/>
      <c r="W53" s="225"/>
      <c r="X53" s="225"/>
      <c r="Y53" s="225"/>
      <c r="Z53" s="225"/>
      <c r="AA53" s="220">
        <f aca="true" t="shared" si="22" ref="AA53:AA65">SUM(D53:Z53)</f>
        <v>0</v>
      </c>
      <c r="AB53" s="221">
        <f aca="true" t="shared" si="23" ref="AB53:AB65">AA53/1000</f>
        <v>0</v>
      </c>
    </row>
    <row r="54" spans="1:28" ht="25.5" customHeight="1">
      <c r="A54" s="199">
        <f t="shared" si="1"/>
        <v>3.5311</v>
      </c>
      <c r="B54" s="216" t="s">
        <v>135</v>
      </c>
      <c r="C54" s="217" t="s">
        <v>59</v>
      </c>
      <c r="D54" s="225"/>
      <c r="E54" s="225"/>
      <c r="F54" s="225"/>
      <c r="G54" s="225"/>
      <c r="H54" s="225"/>
      <c r="I54" s="225"/>
      <c r="J54" s="225"/>
      <c r="K54" s="225">
        <v>3531.1</v>
      </c>
      <c r="L54" s="225"/>
      <c r="M54" s="225"/>
      <c r="N54" s="225"/>
      <c r="O54" s="225"/>
      <c r="P54" s="225"/>
      <c r="Q54" s="225"/>
      <c r="R54" s="225"/>
      <c r="S54" s="225"/>
      <c r="T54" s="225"/>
      <c r="U54" s="225"/>
      <c r="V54" s="225"/>
      <c r="W54" s="225"/>
      <c r="X54" s="225"/>
      <c r="Y54" s="225"/>
      <c r="Z54" s="225"/>
      <c r="AA54" s="220">
        <f t="shared" si="22"/>
        <v>3531.1</v>
      </c>
      <c r="AB54" s="221">
        <f t="shared" si="23"/>
        <v>3.5311</v>
      </c>
    </row>
    <row r="55" spans="1:28" ht="25.5" customHeight="1">
      <c r="A55" s="355"/>
      <c r="B55" s="354">
        <v>1.113020651E+17</v>
      </c>
      <c r="C55" s="356" t="s">
        <v>147</v>
      </c>
      <c r="D55" s="357"/>
      <c r="E55" s="357"/>
      <c r="F55" s="357"/>
      <c r="G55" s="357"/>
      <c r="H55" s="357"/>
      <c r="I55" s="357"/>
      <c r="J55" s="357"/>
      <c r="K55" s="357"/>
      <c r="L55" s="357"/>
      <c r="M55" s="357"/>
      <c r="N55" s="357"/>
      <c r="O55" s="357"/>
      <c r="P55" s="357"/>
      <c r="Q55" s="357"/>
      <c r="R55" s="353"/>
      <c r="S55" s="353"/>
      <c r="T55" s="353"/>
      <c r="U55" s="353"/>
      <c r="V55" s="353"/>
      <c r="W55" s="353"/>
      <c r="X55" s="353"/>
      <c r="Y55" s="353"/>
      <c r="Z55" s="353"/>
      <c r="AA55" s="220">
        <f t="shared" si="22"/>
        <v>0</v>
      </c>
      <c r="AB55" s="221">
        <f t="shared" si="23"/>
        <v>0</v>
      </c>
    </row>
    <row r="56" spans="1:28" ht="31.5">
      <c r="A56" s="235">
        <f t="shared" si="1"/>
        <v>0</v>
      </c>
      <c r="B56" s="236" t="s">
        <v>136</v>
      </c>
      <c r="C56" s="211" t="s">
        <v>47</v>
      </c>
      <c r="D56" s="237"/>
      <c r="E56" s="237"/>
      <c r="F56" s="237"/>
      <c r="G56" s="238"/>
      <c r="H56" s="238"/>
      <c r="I56" s="238"/>
      <c r="J56" s="239"/>
      <c r="K56" s="239"/>
      <c r="L56" s="239"/>
      <c r="M56" s="239"/>
      <c r="N56" s="240"/>
      <c r="O56" s="240"/>
      <c r="P56" s="239"/>
      <c r="Q56" s="240"/>
      <c r="R56" s="240"/>
      <c r="S56" s="377"/>
      <c r="T56" s="377"/>
      <c r="U56" s="377"/>
      <c r="V56" s="377"/>
      <c r="W56" s="377"/>
      <c r="X56" s="377"/>
      <c r="Y56" s="377"/>
      <c r="Z56" s="377"/>
      <c r="AA56" s="241">
        <f t="shared" si="22"/>
        <v>0</v>
      </c>
      <c r="AB56" s="242">
        <f t="shared" si="23"/>
        <v>0</v>
      </c>
    </row>
    <row r="57" spans="1:28" s="201" customFormat="1" ht="27.75" customHeight="1">
      <c r="A57" s="243">
        <f t="shared" si="1"/>
        <v>0</v>
      </c>
      <c r="B57" s="244">
        <v>11607090100000100</v>
      </c>
      <c r="C57" s="222" t="s">
        <v>62</v>
      </c>
      <c r="D57" s="222"/>
      <c r="E57" s="222"/>
      <c r="F57" s="222"/>
      <c r="G57" s="222"/>
      <c r="H57" s="222"/>
      <c r="I57" s="222"/>
      <c r="J57" s="222"/>
      <c r="K57" s="222"/>
      <c r="L57" s="222"/>
      <c r="M57" s="222"/>
      <c r="N57" s="222"/>
      <c r="O57" s="222"/>
      <c r="P57" s="222"/>
      <c r="Q57" s="222"/>
      <c r="R57" s="222"/>
      <c r="S57" s="222"/>
      <c r="T57" s="222"/>
      <c r="U57" s="222"/>
      <c r="V57" s="222"/>
      <c r="W57" s="222"/>
      <c r="X57" s="222"/>
      <c r="Y57" s="222"/>
      <c r="Z57" s="222"/>
      <c r="AA57" s="245">
        <f t="shared" si="22"/>
        <v>0</v>
      </c>
      <c r="AB57" s="215">
        <f t="shared" si="23"/>
        <v>0</v>
      </c>
    </row>
    <row r="58" spans="1:28" ht="20.25" customHeight="1">
      <c r="A58" s="246">
        <f t="shared" si="1"/>
        <v>0</v>
      </c>
      <c r="B58" s="247" t="s">
        <v>137</v>
      </c>
      <c r="C58" s="232" t="s">
        <v>41</v>
      </c>
      <c r="D58" s="248"/>
      <c r="E58" s="248"/>
      <c r="F58" s="248"/>
      <c r="G58" s="249"/>
      <c r="H58" s="249"/>
      <c r="I58" s="249"/>
      <c r="J58" s="250"/>
      <c r="K58" s="250"/>
      <c r="L58" s="250"/>
      <c r="M58" s="250"/>
      <c r="N58" s="251"/>
      <c r="O58" s="251"/>
      <c r="P58" s="250"/>
      <c r="Q58" s="256"/>
      <c r="R58" s="251"/>
      <c r="S58" s="378"/>
      <c r="T58" s="378"/>
      <c r="U58" s="378"/>
      <c r="V58" s="378"/>
      <c r="W58" s="378"/>
      <c r="X58" s="378"/>
      <c r="Y58" s="378"/>
      <c r="Z58" s="378"/>
      <c r="AA58" s="252">
        <f t="shared" si="22"/>
        <v>0</v>
      </c>
      <c r="AB58" s="215">
        <f t="shared" si="23"/>
        <v>0</v>
      </c>
    </row>
    <row r="59" spans="1:28" ht="24" customHeight="1">
      <c r="A59" s="246">
        <v>0</v>
      </c>
      <c r="B59" s="247" t="s">
        <v>149</v>
      </c>
      <c r="C59" s="232" t="s">
        <v>148</v>
      </c>
      <c r="D59" s="248"/>
      <c r="E59" s="248"/>
      <c r="F59" s="248"/>
      <c r="G59" s="249"/>
      <c r="H59" s="249"/>
      <c r="I59" s="249"/>
      <c r="J59" s="250"/>
      <c r="K59" s="250"/>
      <c r="L59" s="250"/>
      <c r="M59" s="250"/>
      <c r="N59" s="251"/>
      <c r="O59" s="251"/>
      <c r="P59" s="250"/>
      <c r="Q59" s="256"/>
      <c r="R59" s="251"/>
      <c r="S59" s="378"/>
      <c r="T59" s="378"/>
      <c r="U59" s="378"/>
      <c r="V59" s="378"/>
      <c r="W59" s="378"/>
      <c r="X59" s="378"/>
      <c r="Y59" s="378"/>
      <c r="Z59" s="378"/>
      <c r="AA59" s="252">
        <f t="shared" si="22"/>
        <v>0</v>
      </c>
      <c r="AB59" s="215">
        <f t="shared" si="23"/>
        <v>0</v>
      </c>
    </row>
    <row r="60" spans="1:28" ht="16.5" customHeight="1">
      <c r="A60" s="230">
        <f t="shared" si="1"/>
        <v>0</v>
      </c>
      <c r="B60" s="231" t="s">
        <v>138</v>
      </c>
      <c r="C60" s="232" t="s">
        <v>48</v>
      </c>
      <c r="D60" s="253"/>
      <c r="E60" s="253"/>
      <c r="F60" s="253"/>
      <c r="G60" s="254"/>
      <c r="H60" s="254"/>
      <c r="I60" s="254"/>
      <c r="J60" s="255"/>
      <c r="K60" s="255"/>
      <c r="L60" s="255"/>
      <c r="M60" s="255"/>
      <c r="N60" s="256"/>
      <c r="O60" s="256"/>
      <c r="P60" s="255"/>
      <c r="Q60" s="256"/>
      <c r="R60" s="256"/>
      <c r="S60" s="269"/>
      <c r="T60" s="269"/>
      <c r="U60" s="269"/>
      <c r="V60" s="269"/>
      <c r="W60" s="269"/>
      <c r="X60" s="269"/>
      <c r="Y60" s="269"/>
      <c r="Z60" s="269"/>
      <c r="AA60" s="220">
        <f t="shared" si="22"/>
        <v>0</v>
      </c>
      <c r="AB60" s="215">
        <f t="shared" si="23"/>
        <v>0</v>
      </c>
    </row>
    <row r="61" spans="1:29" ht="16.5" customHeight="1">
      <c r="A61" s="230">
        <f t="shared" si="1"/>
        <v>0</v>
      </c>
      <c r="B61" s="231" t="s">
        <v>139</v>
      </c>
      <c r="C61" s="232" t="s">
        <v>51</v>
      </c>
      <c r="D61" s="253"/>
      <c r="E61" s="253"/>
      <c r="F61" s="253"/>
      <c r="G61" s="254"/>
      <c r="H61" s="352"/>
      <c r="I61" s="205"/>
      <c r="J61" s="255"/>
      <c r="K61" s="255"/>
      <c r="L61" s="255"/>
      <c r="M61" s="255"/>
      <c r="N61" s="256"/>
      <c r="O61" s="256"/>
      <c r="P61" s="255"/>
      <c r="Q61" s="256"/>
      <c r="R61" s="256"/>
      <c r="S61" s="269"/>
      <c r="T61" s="269"/>
      <c r="U61" s="269"/>
      <c r="V61" s="269"/>
      <c r="W61" s="269"/>
      <c r="X61" s="269"/>
      <c r="Y61" s="269"/>
      <c r="Z61" s="269"/>
      <c r="AA61" s="252">
        <f t="shared" si="22"/>
        <v>0</v>
      </c>
      <c r="AB61" s="215">
        <f t="shared" si="23"/>
        <v>0</v>
      </c>
      <c r="AC61" s="257"/>
    </row>
    <row r="62" spans="1:28" ht="15.75">
      <c r="A62" s="258">
        <f t="shared" si="1"/>
        <v>0</v>
      </c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54"/>
      <c r="O62" s="205"/>
      <c r="P62" s="205"/>
      <c r="Q62" s="205"/>
      <c r="R62" s="205"/>
      <c r="S62" s="260"/>
      <c r="T62" s="260"/>
      <c r="U62" s="260"/>
      <c r="V62" s="260"/>
      <c r="W62" s="260"/>
      <c r="X62" s="260"/>
      <c r="Y62" s="260"/>
      <c r="Z62" s="260"/>
      <c r="AA62" s="220">
        <f t="shared" si="22"/>
        <v>0</v>
      </c>
      <c r="AB62" s="215">
        <f t="shared" si="23"/>
        <v>0</v>
      </c>
    </row>
    <row r="63" spans="1:28" ht="15.75">
      <c r="A63" s="258">
        <f t="shared" si="1"/>
        <v>0</v>
      </c>
      <c r="B63" s="205"/>
      <c r="C63" s="205"/>
      <c r="D63" s="256"/>
      <c r="E63" s="256"/>
      <c r="F63" s="256"/>
      <c r="G63" s="254"/>
      <c r="H63" s="254"/>
      <c r="I63" s="254"/>
      <c r="J63" s="255"/>
      <c r="K63" s="255"/>
      <c r="L63" s="255"/>
      <c r="M63" s="255"/>
      <c r="N63" s="256"/>
      <c r="O63" s="256"/>
      <c r="P63" s="255"/>
      <c r="Q63" s="256"/>
      <c r="R63" s="256"/>
      <c r="S63" s="269"/>
      <c r="T63" s="269"/>
      <c r="U63" s="269"/>
      <c r="V63" s="269"/>
      <c r="W63" s="269"/>
      <c r="X63" s="269"/>
      <c r="Y63" s="269"/>
      <c r="Z63" s="269"/>
      <c r="AA63" s="220">
        <f t="shared" si="22"/>
        <v>0</v>
      </c>
      <c r="AB63" s="215">
        <f t="shared" si="23"/>
        <v>0</v>
      </c>
    </row>
    <row r="64" spans="1:29" ht="15.75">
      <c r="A64" s="348">
        <f t="shared" si="1"/>
        <v>726.6723400000001</v>
      </c>
      <c r="B64" s="260"/>
      <c r="C64" s="205" t="s">
        <v>141</v>
      </c>
      <c r="D64" s="403">
        <f>D8+D21+D22+D33+D38+D51+D50+D52+D56+D57+D58+D60+D3+D59</f>
        <v>122677.63</v>
      </c>
      <c r="E64" s="403">
        <f>E8+E21+E22+E33+E38+E51+E50+E52+E56+E57+E58+E60+E3</f>
        <v>263262.05</v>
      </c>
      <c r="F64" s="403">
        <f>F8+F21+F22+F33+F38+F51+F50+F52+F56+F57+F58+F60+F3+F62</f>
        <v>21003.4</v>
      </c>
      <c r="G64" s="472">
        <f>G8+G21+G33+G38+G50+G52+G57+G58</f>
        <v>95149.5</v>
      </c>
      <c r="H64" s="403">
        <f>H8+H21+H22+H33+H38+H51+H50+H52+H56+H57+H58+H60+H3+H59+H61</f>
        <v>18973.65</v>
      </c>
      <c r="I64" s="403">
        <f>I8+I21+I22+I33+I38+I51+I50+I52+I56+I57+I58+I60+I3+I61</f>
        <v>21969.3</v>
      </c>
      <c r="J64" s="403">
        <f>J8+J21+J22+J33+J38+J51+J50+J52+J56+J57+J58+J60+J3+J59</f>
        <v>44201.53</v>
      </c>
      <c r="K64" s="403">
        <f>K8+K21+K22+K33+K38+K51+K50+K52+K56+K57+K58+K60+K3+K61</f>
        <v>139435.28</v>
      </c>
      <c r="L64" s="403">
        <f>L8+L21+L22+L33+L38+L51+L50+L52+L56+L57+L58+L60+L3+L59+L61</f>
        <v>0</v>
      </c>
      <c r="M64" s="403">
        <f>M8+M21+M22+M33+M38+M51+M50+M52+M56+M57+M58+M60+M3+M59+M61</f>
        <v>0</v>
      </c>
      <c r="N64" s="403">
        <f aca="true" t="shared" si="24" ref="N64:Z64">N8+N21+N22+N33+N38+N51+N50+N52+N56+N57+N58+N60+N3+N59+N61</f>
        <v>0</v>
      </c>
      <c r="O64" s="403">
        <f t="shared" si="24"/>
        <v>0</v>
      </c>
      <c r="P64" s="403">
        <f t="shared" si="24"/>
        <v>0</v>
      </c>
      <c r="Q64" s="403">
        <f t="shared" si="24"/>
        <v>0</v>
      </c>
      <c r="R64" s="403">
        <f>R8+R21+R22+R33+R38+R51+R50+R52+R56+R57+R58+R60+R3+R59+R61</f>
        <v>0</v>
      </c>
      <c r="S64" s="403">
        <f t="shared" si="24"/>
        <v>0</v>
      </c>
      <c r="T64" s="403">
        <f t="shared" si="24"/>
        <v>0</v>
      </c>
      <c r="U64" s="403">
        <f>U8+U21+U22+U33+U38+U51+U50+U52+U56+U57+U58+U60+U3+U59+U61</f>
        <v>0</v>
      </c>
      <c r="V64" s="403">
        <f>V8+V21+V22+V33+V38+V51+V50+V52+V56+V57+V58+V60+V3+V59+V61</f>
        <v>0</v>
      </c>
      <c r="W64" s="403">
        <f t="shared" si="24"/>
        <v>0</v>
      </c>
      <c r="X64" s="403">
        <f t="shared" si="24"/>
        <v>0</v>
      </c>
      <c r="Y64" s="403">
        <f t="shared" si="24"/>
        <v>0</v>
      </c>
      <c r="Z64" s="403">
        <f t="shared" si="24"/>
        <v>0</v>
      </c>
      <c r="AA64" s="261">
        <f>SUM(D64:Z64)</f>
        <v>726672.3400000001</v>
      </c>
      <c r="AB64" s="262">
        <f>AA64/1000</f>
        <v>726.6723400000001</v>
      </c>
      <c r="AC64" s="263"/>
    </row>
    <row r="65" spans="1:28" ht="22.5" customHeight="1">
      <c r="A65" s="348">
        <f t="shared" si="1"/>
        <v>1778.97234</v>
      </c>
      <c r="B65" s="260"/>
      <c r="C65" s="264" t="s">
        <v>142</v>
      </c>
      <c r="D65" s="404">
        <f>D66+D64</f>
        <v>122677.63</v>
      </c>
      <c r="E65" s="404">
        <f>E66+E64</f>
        <v>263262.05</v>
      </c>
      <c r="F65" s="404">
        <f>F66+F64+F67</f>
        <v>21003.4</v>
      </c>
      <c r="G65" s="404">
        <f>G66+G64</f>
        <v>1136549.5</v>
      </c>
      <c r="H65" s="404">
        <f>H66+H64</f>
        <v>18973.65</v>
      </c>
      <c r="I65" s="404">
        <f>I8+I21+I33+I38+I52+I57+I66+I71+I67+I68+I50+I77</f>
        <v>21969.3</v>
      </c>
      <c r="J65" s="404">
        <f>J66+J64+J71+J68+J67+J78</f>
        <v>44201.53</v>
      </c>
      <c r="K65" s="404">
        <f>K66+K64+K78+K68+K67</f>
        <v>150335.28</v>
      </c>
      <c r="L65" s="404">
        <f>L66+L64+L67</f>
        <v>0</v>
      </c>
      <c r="M65" s="404">
        <f>M66+M64+M67</f>
        <v>0</v>
      </c>
      <c r="N65" s="404">
        <f>N69+N64+N66+N70</f>
        <v>0</v>
      </c>
      <c r="O65" s="404">
        <f>O72+O64+O66+O67</f>
        <v>0</v>
      </c>
      <c r="P65" s="404">
        <f>P66+P64+P67+P70</f>
        <v>0</v>
      </c>
      <c r="Q65" s="404">
        <f>Q66+Q64+Q74+Q67</f>
        <v>0</v>
      </c>
      <c r="R65" s="404">
        <f>R75+R64+R67+R68+R77</f>
        <v>0</v>
      </c>
      <c r="S65" s="404">
        <f>S75+S64+S67+S68</f>
        <v>0</v>
      </c>
      <c r="T65" s="404">
        <f>T75+T64+T67+T68</f>
        <v>0</v>
      </c>
      <c r="U65" s="404">
        <f>U75+U64+U67+U68</f>
        <v>0</v>
      </c>
      <c r="V65" s="404">
        <f>V75+V64+V67+V68+V66</f>
        <v>0</v>
      </c>
      <c r="W65" s="404">
        <f>W75+W64+W67+W68+W78+W77+W66</f>
        <v>0</v>
      </c>
      <c r="X65" s="404">
        <f>X75+X64+X67+X68+X69</f>
        <v>0</v>
      </c>
      <c r="Y65" s="404">
        <f>Y75+Y64+Y67+Y68+Y78+Y77</f>
        <v>0</v>
      </c>
      <c r="Z65" s="404" t="s">
        <v>86</v>
      </c>
      <c r="AA65" s="411">
        <f t="shared" si="22"/>
        <v>1778972.34</v>
      </c>
      <c r="AB65" s="262">
        <f t="shared" si="23"/>
        <v>1778.97234</v>
      </c>
    </row>
    <row r="66" spans="1:32" ht="31.5">
      <c r="A66" s="265">
        <f t="shared" si="1"/>
        <v>0</v>
      </c>
      <c r="B66" s="266" t="s">
        <v>157</v>
      </c>
      <c r="C66" s="267" t="s">
        <v>46</v>
      </c>
      <c r="D66" s="268"/>
      <c r="E66" s="268"/>
      <c r="F66" s="268"/>
      <c r="G66" s="205">
        <v>1041400</v>
      </c>
      <c r="H66" s="205"/>
      <c r="I66" s="205"/>
      <c r="J66" s="205"/>
      <c r="K66" s="254"/>
      <c r="L66" s="254"/>
      <c r="M66" s="410"/>
      <c r="N66" s="256"/>
      <c r="O66" s="413"/>
      <c r="P66" s="410"/>
      <c r="Q66" s="268"/>
      <c r="R66" s="268"/>
      <c r="S66" s="379"/>
      <c r="T66" s="379"/>
      <c r="U66" s="379"/>
      <c r="V66" s="379"/>
      <c r="W66" s="379"/>
      <c r="X66" s="379"/>
      <c r="Y66" s="379"/>
      <c r="Z66" s="379"/>
      <c r="AA66" s="412"/>
      <c r="AB66" s="270"/>
      <c r="AF66" s="427"/>
    </row>
    <row r="67" spans="1:28" ht="31.5">
      <c r="A67" s="265">
        <v>0</v>
      </c>
      <c r="B67" s="266" t="s">
        <v>161</v>
      </c>
      <c r="C67" s="267" t="s">
        <v>168</v>
      </c>
      <c r="D67" s="268"/>
      <c r="E67" s="268"/>
      <c r="F67" s="268"/>
      <c r="G67" s="205"/>
      <c r="H67" s="205"/>
      <c r="I67" s="205"/>
      <c r="J67" s="205"/>
      <c r="K67" s="254">
        <v>10900</v>
      </c>
      <c r="L67" s="254"/>
      <c r="M67" s="256"/>
      <c r="N67" s="256"/>
      <c r="O67" s="410"/>
      <c r="P67" s="254"/>
      <c r="Q67" s="268"/>
      <c r="R67" s="268"/>
      <c r="S67" s="379"/>
      <c r="T67" s="379"/>
      <c r="U67" s="379"/>
      <c r="V67" s="379"/>
      <c r="W67" s="379"/>
      <c r="X67" s="379"/>
      <c r="Y67" s="379"/>
      <c r="Z67" s="379"/>
      <c r="AA67" s="269"/>
      <c r="AB67" s="270"/>
    </row>
    <row r="68" spans="1:28" ht="15.75">
      <c r="A68" s="265">
        <v>0</v>
      </c>
      <c r="B68" s="381" t="s">
        <v>157</v>
      </c>
      <c r="C68" s="267" t="s">
        <v>158</v>
      </c>
      <c r="D68" s="268"/>
      <c r="E68" s="268"/>
      <c r="F68" s="268"/>
      <c r="G68" s="205"/>
      <c r="H68" s="418"/>
      <c r="I68" s="418"/>
      <c r="J68" s="205"/>
      <c r="K68" s="254"/>
      <c r="L68" s="254"/>
      <c r="M68" s="256"/>
      <c r="N68" s="256"/>
      <c r="O68" s="256"/>
      <c r="P68" s="254"/>
      <c r="Q68" s="268"/>
      <c r="R68" s="268"/>
      <c r="S68" s="379"/>
      <c r="T68" s="379"/>
      <c r="U68" s="379"/>
      <c r="V68" s="379"/>
      <c r="W68" s="379"/>
      <c r="X68" s="379"/>
      <c r="Y68" s="379"/>
      <c r="Z68" s="379"/>
      <c r="AA68" s="214"/>
      <c r="AB68" s="270"/>
    </row>
    <row r="69" spans="1:28" ht="15.75">
      <c r="A69" s="271">
        <f t="shared" si="1"/>
        <v>0</v>
      </c>
      <c r="B69" s="272" t="s">
        <v>63</v>
      </c>
      <c r="C69" s="267"/>
      <c r="D69" s="268"/>
      <c r="E69" s="268"/>
      <c r="F69" s="268"/>
      <c r="G69" s="205"/>
      <c r="H69" s="205"/>
      <c r="I69" s="205"/>
      <c r="J69" s="205"/>
      <c r="K69" s="254"/>
      <c r="L69" s="254"/>
      <c r="M69" s="256"/>
      <c r="N69" s="256"/>
      <c r="O69" s="256"/>
      <c r="P69" s="254"/>
      <c r="Q69" s="268"/>
      <c r="R69" s="268"/>
      <c r="S69" s="379"/>
      <c r="T69" s="379"/>
      <c r="U69" s="379"/>
      <c r="V69" s="379"/>
      <c r="W69" s="379"/>
      <c r="X69" s="379"/>
      <c r="Y69" s="379"/>
      <c r="Z69" s="379"/>
      <c r="AA69" s="214"/>
      <c r="AB69" s="215">
        <f>AA69/1000</f>
        <v>0</v>
      </c>
    </row>
    <row r="70" spans="1:28" ht="15.75">
      <c r="A70" s="271">
        <v>0</v>
      </c>
      <c r="B70" s="272" t="s">
        <v>159</v>
      </c>
      <c r="C70" s="267" t="s">
        <v>160</v>
      </c>
      <c r="D70" s="268"/>
      <c r="E70" s="268"/>
      <c r="F70" s="268"/>
      <c r="G70" s="205"/>
      <c r="H70" s="205"/>
      <c r="I70" s="205"/>
      <c r="J70" s="205"/>
      <c r="K70" s="254"/>
      <c r="L70" s="254"/>
      <c r="M70" s="256"/>
      <c r="N70" s="256"/>
      <c r="O70" s="256"/>
      <c r="P70" s="254"/>
      <c r="Q70" s="268"/>
      <c r="R70" s="268"/>
      <c r="S70" s="379"/>
      <c r="T70" s="379"/>
      <c r="U70" s="379"/>
      <c r="V70" s="379"/>
      <c r="W70" s="379"/>
      <c r="X70" s="379"/>
      <c r="Y70" s="379"/>
      <c r="Z70" s="379"/>
      <c r="AA70" s="214"/>
      <c r="AB70" s="215"/>
    </row>
    <row r="71" spans="1:29" ht="16.5" customHeight="1">
      <c r="A71" s="230">
        <v>0</v>
      </c>
      <c r="B71" s="231" t="s">
        <v>155</v>
      </c>
      <c r="C71" s="232" t="s">
        <v>156</v>
      </c>
      <c r="D71" s="253"/>
      <c r="E71" s="253"/>
      <c r="F71" s="253"/>
      <c r="G71" s="254"/>
      <c r="H71" s="352"/>
      <c r="I71" s="205"/>
      <c r="J71" s="255"/>
      <c r="K71" s="255"/>
      <c r="L71" s="255"/>
      <c r="M71" s="255"/>
      <c r="N71" s="256"/>
      <c r="O71" s="256"/>
      <c r="P71" s="255"/>
      <c r="Q71" s="256"/>
      <c r="R71" s="256"/>
      <c r="S71" s="269"/>
      <c r="T71" s="269"/>
      <c r="U71" s="269"/>
      <c r="V71" s="269"/>
      <c r="W71" s="269"/>
      <c r="X71" s="269"/>
      <c r="Y71" s="269"/>
      <c r="Z71" s="269"/>
      <c r="AA71" s="220"/>
      <c r="AB71" s="221"/>
      <c r="AC71" s="257"/>
    </row>
    <row r="72" spans="1:28" ht="15.75">
      <c r="A72" s="271">
        <f t="shared" si="1"/>
        <v>0</v>
      </c>
      <c r="B72" s="272" t="s">
        <v>81</v>
      </c>
      <c r="C72" s="267"/>
      <c r="D72" s="268"/>
      <c r="E72" s="268"/>
      <c r="F72" s="268"/>
      <c r="G72" s="205"/>
      <c r="H72" s="205"/>
      <c r="I72" s="205"/>
      <c r="J72" s="205"/>
      <c r="K72" s="254"/>
      <c r="L72" s="254"/>
      <c r="M72" s="256"/>
      <c r="N72" s="256"/>
      <c r="O72" s="256"/>
      <c r="P72" s="254"/>
      <c r="Q72" s="268"/>
      <c r="R72" s="268"/>
      <c r="S72" s="379"/>
      <c r="T72" s="379"/>
      <c r="U72" s="379"/>
      <c r="V72" s="379"/>
      <c r="W72" s="379"/>
      <c r="X72" s="379"/>
      <c r="Y72" s="379"/>
      <c r="Z72" s="379"/>
      <c r="AA72" s="214">
        <f>SUM(D72:Z72)</f>
        <v>0</v>
      </c>
      <c r="AB72" s="215">
        <f>AA72/1000</f>
        <v>0</v>
      </c>
    </row>
    <row r="73" spans="1:28" ht="15.75">
      <c r="A73" s="271">
        <f t="shared" si="1"/>
        <v>0</v>
      </c>
      <c r="B73" s="272" t="s">
        <v>81</v>
      </c>
      <c r="C73" s="267"/>
      <c r="D73" s="268"/>
      <c r="E73" s="268"/>
      <c r="F73" s="268"/>
      <c r="G73" s="205"/>
      <c r="H73" s="205"/>
      <c r="I73" s="205"/>
      <c r="J73" s="205"/>
      <c r="K73" s="254"/>
      <c r="L73" s="254"/>
      <c r="M73" s="256"/>
      <c r="N73" s="256"/>
      <c r="O73" s="256"/>
      <c r="P73" s="254"/>
      <c r="Q73" s="268"/>
      <c r="R73" s="268"/>
      <c r="S73" s="379"/>
      <c r="T73" s="379"/>
      <c r="U73" s="379"/>
      <c r="V73" s="379"/>
      <c r="W73" s="379"/>
      <c r="X73" s="379"/>
      <c r="Y73" s="379"/>
      <c r="Z73" s="379"/>
      <c r="AA73" s="214">
        <f>SUM(D73:Z73)</f>
        <v>0</v>
      </c>
      <c r="AB73" s="215">
        <f>AA73/1000</f>
        <v>0</v>
      </c>
    </row>
    <row r="74" spans="1:28" ht="15.75">
      <c r="A74" s="273">
        <f t="shared" si="1"/>
        <v>0</v>
      </c>
      <c r="B74" s="274" t="s">
        <v>93</v>
      </c>
      <c r="C74" s="267"/>
      <c r="D74" s="259"/>
      <c r="E74" s="259"/>
      <c r="F74" s="259"/>
      <c r="G74" s="205"/>
      <c r="H74" s="205"/>
      <c r="I74" s="205"/>
      <c r="J74" s="205"/>
      <c r="K74" s="254"/>
      <c r="L74" s="254"/>
      <c r="M74" s="256"/>
      <c r="N74" s="256"/>
      <c r="O74" s="256"/>
      <c r="P74" s="254"/>
      <c r="Q74" s="268"/>
      <c r="R74" s="268"/>
      <c r="S74" s="379"/>
      <c r="T74" s="379"/>
      <c r="U74" s="379"/>
      <c r="V74" s="379"/>
      <c r="W74" s="379"/>
      <c r="X74" s="379"/>
      <c r="Y74" s="379"/>
      <c r="Z74" s="379"/>
      <c r="AA74" s="214">
        <f>SUM(D74:Z74)</f>
        <v>0</v>
      </c>
      <c r="AB74" s="215">
        <f>AA74/1000</f>
        <v>0</v>
      </c>
    </row>
    <row r="75" spans="1:28" ht="15.75">
      <c r="A75" s="273">
        <f t="shared" si="1"/>
        <v>0</v>
      </c>
      <c r="B75" s="274" t="s">
        <v>82</v>
      </c>
      <c r="C75" s="267"/>
      <c r="D75" s="268"/>
      <c r="E75" s="382"/>
      <c r="F75" s="382"/>
      <c r="I75" s="205"/>
      <c r="J75" s="259"/>
      <c r="K75" s="254"/>
      <c r="L75" s="254"/>
      <c r="M75" s="256"/>
      <c r="N75" s="256"/>
      <c r="O75" s="256"/>
      <c r="P75" s="254"/>
      <c r="Q75" s="268"/>
      <c r="R75" s="268"/>
      <c r="S75" s="379"/>
      <c r="T75" s="379"/>
      <c r="U75" s="379"/>
      <c r="V75" s="379"/>
      <c r="W75" s="379"/>
      <c r="X75" s="379"/>
      <c r="Y75" s="379"/>
      <c r="Z75" s="379"/>
      <c r="AA75" s="214"/>
      <c r="AB75" s="215"/>
    </row>
    <row r="76" spans="1:28" ht="15.75">
      <c r="A76" s="273">
        <f t="shared" si="1"/>
        <v>0</v>
      </c>
      <c r="B76" s="274" t="s">
        <v>64</v>
      </c>
      <c r="C76" s="267"/>
      <c r="D76" s="259"/>
      <c r="E76" s="259"/>
      <c r="F76" s="259"/>
      <c r="G76" s="205"/>
      <c r="H76" s="205"/>
      <c r="I76" s="205"/>
      <c r="J76" s="205"/>
      <c r="K76" s="254"/>
      <c r="L76" s="254"/>
      <c r="M76" s="256"/>
      <c r="N76" s="256"/>
      <c r="O76" s="256"/>
      <c r="P76" s="254"/>
      <c r="Q76" s="268"/>
      <c r="R76" s="268"/>
      <c r="S76" s="379"/>
      <c r="T76" s="379"/>
      <c r="U76" s="379"/>
      <c r="V76" s="379"/>
      <c r="W76" s="379"/>
      <c r="X76" s="379"/>
      <c r="Y76" s="379"/>
      <c r="Z76" s="379"/>
      <c r="AA76" s="214">
        <f>SUM(D76:Z76)</f>
        <v>0</v>
      </c>
      <c r="AB76" s="215">
        <f>AA76/1000</f>
        <v>0</v>
      </c>
    </row>
    <row r="77" spans="1:28" ht="15.75">
      <c r="A77" s="273"/>
      <c r="B77" s="274" t="s">
        <v>177</v>
      </c>
      <c r="C77" s="267"/>
      <c r="D77" s="438"/>
      <c r="E77" s="438"/>
      <c r="F77" s="438"/>
      <c r="G77" s="205"/>
      <c r="H77" s="205"/>
      <c r="I77" s="205"/>
      <c r="J77" s="205"/>
      <c r="K77" s="254"/>
      <c r="L77" s="254"/>
      <c r="M77" s="256"/>
      <c r="N77" s="256"/>
      <c r="O77" s="256"/>
      <c r="P77" s="254"/>
      <c r="Q77" s="268"/>
      <c r="R77" s="268"/>
      <c r="S77" s="379"/>
      <c r="T77" s="379"/>
      <c r="U77" s="379"/>
      <c r="V77" s="379"/>
      <c r="W77" s="379"/>
      <c r="X77" s="379"/>
      <c r="Y77" s="379"/>
      <c r="Z77" s="379"/>
      <c r="AA77" s="214"/>
      <c r="AB77" s="215"/>
    </row>
    <row r="78" spans="1:28" ht="27" customHeight="1">
      <c r="A78" s="275">
        <f t="shared" si="1"/>
        <v>0</v>
      </c>
      <c r="B78" s="276" t="s">
        <v>175</v>
      </c>
      <c r="C78" s="267"/>
      <c r="D78" s="253"/>
      <c r="E78" s="253"/>
      <c r="F78" s="253"/>
      <c r="G78" s="254"/>
      <c r="H78" s="254"/>
      <c r="I78" s="254"/>
      <c r="J78" s="255"/>
      <c r="K78" s="255"/>
      <c r="L78" s="255"/>
      <c r="M78" s="256"/>
      <c r="N78" s="256"/>
      <c r="O78" s="256"/>
      <c r="P78" s="255"/>
      <c r="Q78" s="256"/>
      <c r="R78" s="256"/>
      <c r="S78" s="269"/>
      <c r="T78" s="269"/>
      <c r="U78" s="269"/>
      <c r="V78" s="269"/>
      <c r="W78" s="269">
        <f>-6077786.13+6077786.13</f>
        <v>0</v>
      </c>
      <c r="X78" s="269"/>
      <c r="Y78" s="269"/>
      <c r="Z78" s="269"/>
      <c r="AA78" s="220">
        <f>SUM(D78:Z78)</f>
        <v>0</v>
      </c>
      <c r="AB78" s="221">
        <f>AA78/1000</f>
        <v>0</v>
      </c>
    </row>
    <row r="79" ht="15.75">
      <c r="B79" s="277"/>
    </row>
  </sheetData>
  <sheetProtection/>
  <printOptions/>
  <pageMargins left="0.32" right="0.38" top="0.7480314960629921" bottom="0.7480314960629921" header="0.31496062992125984" footer="0.31496062992125984"/>
  <pageSetup fitToWidth="2" horizontalDpi="600" verticalDpi="600" orientation="landscape" paperSize="9" scale="29" r:id="rId1"/>
  <colBreaks count="1" manualBreakCount="1">
    <brk id="2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view="pageBreakPreview" zoomScale="75" zoomScaleNormal="75" zoomScaleSheetLayoutView="75" zoomScalePageLayoutView="0" workbookViewId="0" topLeftCell="A1">
      <selection activeCell="D5" sqref="D5"/>
    </sheetView>
  </sheetViews>
  <sheetFormatPr defaultColWidth="9.00390625" defaultRowHeight="12.75"/>
  <cols>
    <col min="1" max="1" width="33.00390625" style="0" customWidth="1"/>
    <col min="2" max="2" width="19.00390625" style="0" customWidth="1"/>
    <col min="3" max="3" width="20.375" style="0" customWidth="1"/>
    <col min="4" max="4" width="18.875" style="50" customWidth="1"/>
    <col min="5" max="5" width="18.875" style="0" customWidth="1"/>
    <col min="6" max="6" width="22.875" style="0" customWidth="1"/>
    <col min="7" max="7" width="7.625" style="30" hidden="1" customWidth="1"/>
    <col min="8" max="8" width="16.875" style="0" customWidth="1"/>
    <col min="9" max="9" width="34.875" style="0" customWidth="1"/>
    <col min="10" max="10" width="31.375" style="0" customWidth="1"/>
  </cols>
  <sheetData>
    <row r="1" spans="1:7" s="8" customFormat="1" ht="48" customHeight="1">
      <c r="A1" s="485" t="s">
        <v>52</v>
      </c>
      <c r="B1" s="485"/>
      <c r="C1" s="485"/>
      <c r="D1" s="485"/>
      <c r="E1" s="485"/>
      <c r="F1" s="485"/>
      <c r="G1" s="31"/>
    </row>
    <row r="2" ht="19.5" customHeight="1"/>
    <row r="3" spans="1:7" s="1" customFormat="1" ht="18.75">
      <c r="A3" s="487" t="s">
        <v>0</v>
      </c>
      <c r="B3" s="486" t="s">
        <v>190</v>
      </c>
      <c r="C3" s="486"/>
      <c r="D3" s="486"/>
      <c r="E3" s="486"/>
      <c r="F3" s="486"/>
      <c r="G3" s="29"/>
    </row>
    <row r="4" spans="1:8" s="1" customFormat="1" ht="18.75">
      <c r="A4" s="487"/>
      <c r="B4" s="62" t="s">
        <v>38</v>
      </c>
      <c r="C4" s="62" t="s">
        <v>66</v>
      </c>
      <c r="D4" s="53">
        <v>44907</v>
      </c>
      <c r="E4" s="62" t="s">
        <v>39</v>
      </c>
      <c r="F4" s="62" t="s">
        <v>40</v>
      </c>
      <c r="G4" s="29"/>
      <c r="H4" s="1" t="s">
        <v>86</v>
      </c>
    </row>
    <row r="5" spans="1:11" ht="18.75">
      <c r="A5" s="42" t="s">
        <v>2</v>
      </c>
      <c r="B5" s="41">
        <f>МФ!AU5</f>
        <v>204.4</v>
      </c>
      <c r="C5" s="460">
        <f>Задание!AU5</f>
        <v>320</v>
      </c>
      <c r="D5" s="186">
        <f>Задание!AV5</f>
        <v>252.93418000000003</v>
      </c>
      <c r="E5" s="41">
        <f aca="true" t="shared" si="0" ref="E5:E12">D5-B5</f>
        <v>48.53418000000002</v>
      </c>
      <c r="F5" s="41">
        <f aca="true" t="shared" si="1" ref="F5:F12">D5-C5</f>
        <v>-67.06581999999997</v>
      </c>
      <c r="G5" s="33"/>
      <c r="H5" s="55"/>
      <c r="K5" s="1"/>
    </row>
    <row r="6" spans="1:10" ht="18.75" hidden="1">
      <c r="A6" s="42" t="s">
        <v>74</v>
      </c>
      <c r="B6" s="41">
        <f>МФ!AE6</f>
        <v>0</v>
      </c>
      <c r="C6" s="459">
        <f>Задание!AE6</f>
        <v>0</v>
      </c>
      <c r="D6" s="186"/>
      <c r="E6" s="41">
        <f t="shared" si="0"/>
        <v>0</v>
      </c>
      <c r="F6" s="41">
        <f t="shared" si="1"/>
        <v>0</v>
      </c>
      <c r="G6" s="29"/>
      <c r="I6" s="476"/>
      <c r="J6" s="476"/>
    </row>
    <row r="7" spans="1:10" ht="18.75">
      <c r="A7" s="42" t="s">
        <v>3</v>
      </c>
      <c r="B7" s="41">
        <f>МФ!AU7</f>
        <v>0</v>
      </c>
      <c r="C7" s="41">
        <f>Задание!AU7</f>
        <v>0</v>
      </c>
      <c r="D7" s="186">
        <f>Задание!AV7</f>
        <v>0</v>
      </c>
      <c r="E7" s="41">
        <f t="shared" si="0"/>
        <v>0</v>
      </c>
      <c r="F7" s="41">
        <f t="shared" si="1"/>
        <v>0</v>
      </c>
      <c r="G7" s="28"/>
      <c r="I7" s="440"/>
      <c r="J7" s="419"/>
    </row>
    <row r="8" spans="1:10" ht="18.75" hidden="1">
      <c r="A8" s="42" t="s">
        <v>32</v>
      </c>
      <c r="B8" s="41">
        <f>МФ!AU8</f>
        <v>0</v>
      </c>
      <c r="C8" s="41">
        <f>Задание!AU8</f>
        <v>0</v>
      </c>
      <c r="D8" s="186">
        <f>Задание!F8</f>
        <v>0</v>
      </c>
      <c r="E8" s="331">
        <f t="shared" si="0"/>
        <v>0</v>
      </c>
      <c r="F8" s="331">
        <f t="shared" si="1"/>
        <v>0</v>
      </c>
      <c r="G8" s="29"/>
      <c r="I8" s="440"/>
      <c r="J8" s="419"/>
    </row>
    <row r="9" spans="1:10" ht="18.75">
      <c r="A9" s="42" t="s">
        <v>4</v>
      </c>
      <c r="B9" s="41">
        <f>МФ!AU9</f>
        <v>117.6</v>
      </c>
      <c r="C9" s="41">
        <f>Задание!AU9</f>
        <v>117.6</v>
      </c>
      <c r="D9" s="186">
        <f>Задание!AV9</f>
        <v>81.18236</v>
      </c>
      <c r="E9" s="331">
        <f t="shared" si="0"/>
        <v>-36.41763999999999</v>
      </c>
      <c r="F9" s="331">
        <f t="shared" si="1"/>
        <v>-36.41763999999999</v>
      </c>
      <c r="G9" s="32"/>
      <c r="I9" s="440"/>
      <c r="J9" s="441"/>
    </row>
    <row r="10" spans="1:10" ht="18.75">
      <c r="A10" s="390" t="s">
        <v>5</v>
      </c>
      <c r="B10" s="396">
        <f>B11+B12</f>
        <v>588</v>
      </c>
      <c r="C10" s="396">
        <f>C11+C12</f>
        <v>588</v>
      </c>
      <c r="D10" s="391">
        <f>D11+D12</f>
        <v>389.02469999999994</v>
      </c>
      <c r="E10" s="331">
        <f t="shared" si="0"/>
        <v>-198.97530000000006</v>
      </c>
      <c r="F10" s="331">
        <f t="shared" si="1"/>
        <v>-198.97530000000006</v>
      </c>
      <c r="G10" s="32"/>
      <c r="I10" s="440"/>
      <c r="J10" s="441"/>
    </row>
    <row r="11" spans="1:10" ht="18.75">
      <c r="A11" s="42" t="s">
        <v>162</v>
      </c>
      <c r="B11" s="41">
        <f>МФ!AU11</f>
        <v>463</v>
      </c>
      <c r="C11" s="41">
        <f>Задание!AU11</f>
        <v>578</v>
      </c>
      <c r="D11" s="186">
        <f>Задание!AV11</f>
        <v>389.02669999999995</v>
      </c>
      <c r="E11" s="331">
        <f t="shared" si="0"/>
        <v>-73.97330000000005</v>
      </c>
      <c r="F11" s="331">
        <f t="shared" si="1"/>
        <v>-188.97330000000005</v>
      </c>
      <c r="G11" s="32"/>
      <c r="I11" s="440"/>
      <c r="J11" s="441"/>
    </row>
    <row r="12" spans="1:10" ht="18.75">
      <c r="A12" s="42" t="s">
        <v>163</v>
      </c>
      <c r="B12" s="41">
        <f>МФ!AU12</f>
        <v>125</v>
      </c>
      <c r="C12" s="41">
        <f>Задание!AU12</f>
        <v>10</v>
      </c>
      <c r="D12" s="186">
        <f>Задание!AV12</f>
        <v>-0.002</v>
      </c>
      <c r="E12" s="331">
        <f t="shared" si="0"/>
        <v>-125.002</v>
      </c>
      <c r="F12" s="331">
        <f t="shared" si="1"/>
        <v>-10.002</v>
      </c>
      <c r="G12" s="32"/>
      <c r="I12" s="440"/>
      <c r="J12" s="441"/>
    </row>
    <row r="13" spans="1:10" ht="18.75">
      <c r="A13" s="42" t="s">
        <v>33</v>
      </c>
      <c r="B13" s="41">
        <f>МФ!AU13</f>
        <v>0</v>
      </c>
      <c r="C13" s="41">
        <f>Задание!AU13</f>
        <v>0</v>
      </c>
      <c r="D13" s="186">
        <f>Задание!AV13</f>
        <v>0</v>
      </c>
      <c r="E13" s="331">
        <f aca="true" t="shared" si="2" ref="E13:E20">D13-B13</f>
        <v>0</v>
      </c>
      <c r="F13" s="331">
        <f aca="true" t="shared" si="3" ref="F13:F20">D13-C13</f>
        <v>0</v>
      </c>
      <c r="G13" s="29"/>
      <c r="I13" s="440"/>
      <c r="J13" s="441"/>
    </row>
    <row r="14" spans="1:11" s="1" customFormat="1" ht="18.75">
      <c r="A14" s="156" t="s">
        <v>34</v>
      </c>
      <c r="B14" s="396">
        <f>B5+B6+B7+B9+B10+B13</f>
        <v>910</v>
      </c>
      <c r="C14" s="396">
        <f>C5+C6+C7+C9+C10+C13</f>
        <v>1025.6</v>
      </c>
      <c r="D14" s="391">
        <f>D5+D7+D9+D10+D13</f>
        <v>723.1412399999999</v>
      </c>
      <c r="E14" s="334">
        <f t="shared" si="2"/>
        <v>-186.85876000000007</v>
      </c>
      <c r="F14" s="334">
        <f t="shared" si="3"/>
        <v>-302.45876</v>
      </c>
      <c r="G14" s="29"/>
      <c r="I14" s="440"/>
      <c r="J14" s="441"/>
      <c r="K14"/>
    </row>
    <row r="15" spans="1:10" ht="18.75">
      <c r="A15" s="157" t="s">
        <v>43</v>
      </c>
      <c r="B15" s="41">
        <f>МФ!AR15</f>
        <v>0</v>
      </c>
      <c r="C15" s="424">
        <f>-Задание!AU16</f>
        <v>0</v>
      </c>
      <c r="D15" s="186">
        <f>Задание!AV16</f>
        <v>0</v>
      </c>
      <c r="E15" s="331">
        <f t="shared" si="2"/>
        <v>0</v>
      </c>
      <c r="F15" s="331">
        <f t="shared" si="3"/>
        <v>0</v>
      </c>
      <c r="G15" s="29"/>
      <c r="I15" s="419"/>
      <c r="J15" s="441"/>
    </row>
    <row r="16" spans="1:10" ht="18.75">
      <c r="A16" s="157" t="s">
        <v>54</v>
      </c>
      <c r="B16" s="41">
        <f>МФ!AR16</f>
        <v>0</v>
      </c>
      <c r="C16" s="424">
        <f>Задание!AU17</f>
        <v>0</v>
      </c>
      <c r="D16" s="186">
        <f>Задание!AV17</f>
        <v>0</v>
      </c>
      <c r="E16" s="331">
        <f t="shared" si="2"/>
        <v>0</v>
      </c>
      <c r="F16" s="331">
        <f t="shared" si="3"/>
        <v>0</v>
      </c>
      <c r="G16" s="29"/>
      <c r="I16" s="440"/>
      <c r="J16" s="441"/>
    </row>
    <row r="17" spans="1:9" ht="36.75" customHeight="1">
      <c r="A17" s="157" t="s">
        <v>153</v>
      </c>
      <c r="B17" s="41">
        <f>МФ!AR17</f>
        <v>0</v>
      </c>
      <c r="C17" s="424">
        <f>Задание!AU18</f>
        <v>0</v>
      </c>
      <c r="D17" s="186">
        <f>Задание!AX18</f>
        <v>0</v>
      </c>
      <c r="E17" s="331">
        <f t="shared" si="2"/>
        <v>0</v>
      </c>
      <c r="F17" s="331">
        <f>D17-C17</f>
        <v>0</v>
      </c>
      <c r="G17" s="29"/>
      <c r="I17" s="439"/>
    </row>
    <row r="18" spans="1:9" ht="24" customHeight="1">
      <c r="A18" s="376" t="s">
        <v>154</v>
      </c>
      <c r="B18" s="41"/>
      <c r="C18" s="424">
        <f>Задание!AU19</f>
        <v>0</v>
      </c>
      <c r="D18" s="186"/>
      <c r="E18" s="331">
        <f t="shared" si="2"/>
        <v>0</v>
      </c>
      <c r="F18" s="331">
        <f>D18-C18</f>
        <v>0</v>
      </c>
      <c r="G18" s="29"/>
      <c r="I18" s="439"/>
    </row>
    <row r="19" spans="1:11" s="1" customFormat="1" ht="18.75">
      <c r="A19" s="156" t="s">
        <v>35</v>
      </c>
      <c r="B19" s="396">
        <f>B15+B16+B17+B18</f>
        <v>0</v>
      </c>
      <c r="C19" s="396">
        <f>C15+C16+C17+C18</f>
        <v>0</v>
      </c>
      <c r="D19" s="391">
        <f>D15+D16+D17+D18</f>
        <v>0</v>
      </c>
      <c r="E19" s="334">
        <f t="shared" si="2"/>
        <v>0</v>
      </c>
      <c r="F19" s="334">
        <f t="shared" si="3"/>
        <v>0</v>
      </c>
      <c r="G19" s="29"/>
      <c r="I19" s="439"/>
      <c r="K19"/>
    </row>
    <row r="20" spans="1:7" s="1" customFormat="1" ht="18.75">
      <c r="A20" s="156" t="s">
        <v>96</v>
      </c>
      <c r="B20" s="396">
        <f>B14+B19</f>
        <v>910</v>
      </c>
      <c r="C20" s="396">
        <f>C14+C19</f>
        <v>1025.6</v>
      </c>
      <c r="D20" s="391">
        <f>D14+D19</f>
        <v>723.1412399999999</v>
      </c>
      <c r="E20" s="335">
        <f t="shared" si="2"/>
        <v>-186.85876000000007</v>
      </c>
      <c r="F20" s="336">
        <f t="shared" si="3"/>
        <v>-302.45876</v>
      </c>
      <c r="G20" s="29"/>
    </row>
    <row r="21" spans="1:7" ht="18.75" hidden="1">
      <c r="A21" s="182" t="s">
        <v>79</v>
      </c>
      <c r="B21" s="41">
        <f>МФ!AR21</f>
        <v>0</v>
      </c>
      <c r="C21" s="331">
        <f>Задание!B22</f>
        <v>0</v>
      </c>
      <c r="D21" s="345">
        <f>Задание!C22</f>
        <v>0</v>
      </c>
      <c r="E21" s="337"/>
      <c r="F21" s="336">
        <f>D21-C21</f>
        <v>0</v>
      </c>
      <c r="G21" s="158"/>
    </row>
    <row r="22" spans="1:7" ht="18.75" hidden="1">
      <c r="A22" s="170" t="s">
        <v>94</v>
      </c>
      <c r="B22" s="41">
        <f>МФ!AR22</f>
        <v>0</v>
      </c>
      <c r="C22" s="331">
        <f>Задание!B23</f>
        <v>0</v>
      </c>
      <c r="D22" s="346">
        <f>Задание!C23</f>
        <v>0</v>
      </c>
      <c r="E22" s="337"/>
      <c r="F22" s="336">
        <f>D22-C22</f>
        <v>0</v>
      </c>
      <c r="G22" s="158"/>
    </row>
    <row r="23" spans="1:6" ht="18.75" hidden="1">
      <c r="A23" s="171" t="s">
        <v>91</v>
      </c>
      <c r="B23" s="41">
        <f>МФ!AR23</f>
        <v>0</v>
      </c>
      <c r="C23" s="338">
        <f>Задание!B24</f>
        <v>0</v>
      </c>
      <c r="D23" s="346">
        <f>Задание!C24</f>
        <v>0</v>
      </c>
      <c r="E23" s="337"/>
      <c r="F23" s="336">
        <f>D23-C23</f>
        <v>0</v>
      </c>
    </row>
    <row r="24" spans="1:6" ht="18.75" hidden="1">
      <c r="A24" s="171" t="s">
        <v>92</v>
      </c>
      <c r="B24" s="41">
        <f>МФ!AR24</f>
        <v>0</v>
      </c>
      <c r="C24" s="338">
        <f>Задание!B25</f>
        <v>0</v>
      </c>
      <c r="D24" s="346">
        <f>Задание!C25</f>
        <v>0</v>
      </c>
      <c r="E24" s="337"/>
      <c r="F24" s="336">
        <f>D24-C24</f>
        <v>0</v>
      </c>
    </row>
    <row r="25" spans="1:6" ht="18.75" hidden="1">
      <c r="A25" s="174" t="s">
        <v>97</v>
      </c>
      <c r="B25" s="41">
        <f>МФ!AR25</f>
        <v>0</v>
      </c>
      <c r="C25" s="333">
        <f>Задание!B26</f>
        <v>301.9</v>
      </c>
      <c r="D25" s="192">
        <f>Задание!C26</f>
        <v>291.8999999999999</v>
      </c>
      <c r="E25" s="337"/>
      <c r="F25" s="336">
        <f>D25-C25</f>
        <v>-10.000000000000057</v>
      </c>
    </row>
    <row r="26" spans="1:6" ht="18.75">
      <c r="A26" s="175"/>
      <c r="B26" s="10"/>
      <c r="C26" s="10"/>
      <c r="D26" s="51"/>
      <c r="E26" s="10"/>
      <c r="F26" s="10"/>
    </row>
    <row r="27" spans="1:6" ht="18.75">
      <c r="A27" s="175"/>
      <c r="B27" s="10"/>
      <c r="C27" s="10"/>
      <c r="D27" s="51"/>
      <c r="E27" s="10"/>
      <c r="F27" s="10"/>
    </row>
    <row r="28" spans="1:7" s="1" customFormat="1" ht="18.75">
      <c r="A28" s="487" t="s">
        <v>0</v>
      </c>
      <c r="B28" s="488" t="s">
        <v>191</v>
      </c>
      <c r="C28" s="488"/>
      <c r="D28" s="488"/>
      <c r="E28" s="488"/>
      <c r="F28" s="488"/>
      <c r="G28" s="158"/>
    </row>
    <row r="29" spans="1:7" s="1" customFormat="1" ht="18.75">
      <c r="A29" s="487"/>
      <c r="B29" s="163" t="s">
        <v>38</v>
      </c>
      <c r="C29" s="163" t="s">
        <v>66</v>
      </c>
      <c r="D29" s="53">
        <f>D4</f>
        <v>44907</v>
      </c>
      <c r="E29" s="163" t="s">
        <v>39</v>
      </c>
      <c r="F29" s="163" t="s">
        <v>40</v>
      </c>
      <c r="G29" s="158"/>
    </row>
    <row r="30" spans="1:7" ht="22.5" customHeight="1">
      <c r="A30" s="42" t="s">
        <v>2</v>
      </c>
      <c r="B30" s="398">
        <f>МФ!K5+МФ!X5+МФ!AK5+МФ!AX5</f>
        <v>2190</v>
      </c>
      <c r="C30" s="331">
        <f>Задание!BC5</f>
        <v>2747</v>
      </c>
      <c r="D30" s="331">
        <f>Задание!BD5</f>
        <v>2764.7041799999997</v>
      </c>
      <c r="E30" s="331">
        <f aca="true" t="shared" si="4" ref="E30:E37">D30-B30</f>
        <v>574.7041799999997</v>
      </c>
      <c r="F30" s="331">
        <f aca="true" t="shared" si="5" ref="F30:F39">D30-C30</f>
        <v>17.704179999999724</v>
      </c>
      <c r="G30" s="159"/>
    </row>
    <row r="31" spans="1:7" ht="18.75" hidden="1">
      <c r="A31" s="42" t="s">
        <v>74</v>
      </c>
      <c r="B31" s="398" t="s">
        <v>172</v>
      </c>
      <c r="C31" s="462" t="s">
        <v>172</v>
      </c>
      <c r="D31" s="462" t="s">
        <v>172</v>
      </c>
      <c r="E31" s="331" t="e">
        <f t="shared" si="4"/>
        <v>#VALUE!</v>
      </c>
      <c r="F31" s="331" t="e">
        <f t="shared" si="5"/>
        <v>#VALUE!</v>
      </c>
      <c r="G31" s="160"/>
    </row>
    <row r="32" spans="1:7" ht="20.25" customHeight="1">
      <c r="A32" s="42" t="s">
        <v>3</v>
      </c>
      <c r="B32" s="398">
        <f>МФ!K7+МФ!X7+МФ!AK7+МФ!AX7</f>
        <v>680</v>
      </c>
      <c r="C32" s="331">
        <f>Задание!BC7</f>
        <v>1046.6</v>
      </c>
      <c r="D32" s="331">
        <f>Задание!BD7</f>
        <v>1170.3</v>
      </c>
      <c r="E32" s="331">
        <f>D32-B32</f>
        <v>490.29999999999995</v>
      </c>
      <c r="F32" s="331">
        <f t="shared" si="5"/>
        <v>123.70000000000005</v>
      </c>
      <c r="G32" s="161" t="s">
        <v>71</v>
      </c>
    </row>
    <row r="33" spans="1:9" ht="75" hidden="1">
      <c r="A33" s="42" t="s">
        <v>32</v>
      </c>
      <c r="B33" s="398">
        <f>МФ!B8+МФ!E8+МФ!H8+МФ!O8+МФ!R8+МФ!U8+МФ!AB8+МФ!AE8+МФ!AH8</f>
        <v>0</v>
      </c>
      <c r="C33" s="331">
        <f>Задание!K8+Задание!X8+Задание!AK8+Задание!AO8+Задание!AR8</f>
        <v>0</v>
      </c>
      <c r="D33" s="331">
        <f>Задание!L8+Задание!Y8+Задание!AL8+Задание!AP8+Задание!AS8</f>
        <v>0</v>
      </c>
      <c r="E33" s="331">
        <f t="shared" si="4"/>
        <v>0</v>
      </c>
      <c r="F33" s="331">
        <f t="shared" si="5"/>
        <v>0</v>
      </c>
      <c r="G33" s="161" t="s">
        <v>61</v>
      </c>
      <c r="H33" s="2"/>
      <c r="I33" s="2"/>
    </row>
    <row r="34" spans="1:7" ht="22.5" customHeight="1">
      <c r="A34" s="42" t="s">
        <v>4</v>
      </c>
      <c r="B34" s="398">
        <f>МФ!K9+МФ!X9+МФ!AK9+МФ!AX9</f>
        <v>628.4</v>
      </c>
      <c r="C34" s="331">
        <f>Задание!BC9</f>
        <v>655.1</v>
      </c>
      <c r="D34" s="331">
        <f>Задание!BD9</f>
        <v>726.63136</v>
      </c>
      <c r="E34" s="331">
        <f t="shared" si="4"/>
        <v>98.23136</v>
      </c>
      <c r="F34" s="331">
        <f t="shared" si="5"/>
        <v>71.53135999999995</v>
      </c>
      <c r="G34" s="158" t="s">
        <v>65</v>
      </c>
    </row>
    <row r="35" spans="1:7" ht="18.75">
      <c r="A35" s="426" t="s">
        <v>5</v>
      </c>
      <c r="B35" s="333">
        <f>B36+B37</f>
        <v>3300</v>
      </c>
      <c r="C35" s="333">
        <f>C36+C37</f>
        <v>5981.3</v>
      </c>
      <c r="D35" s="333">
        <f>D36+D37</f>
        <v>6230.075699999999</v>
      </c>
      <c r="E35" s="331">
        <f t="shared" si="4"/>
        <v>2930.0756999999994</v>
      </c>
      <c r="F35" s="331">
        <f t="shared" si="5"/>
        <v>248.77569999999923</v>
      </c>
      <c r="G35" s="158"/>
    </row>
    <row r="36" spans="1:7" ht="18.75">
      <c r="A36" s="42" t="s">
        <v>164</v>
      </c>
      <c r="B36" s="398">
        <f>МФ!K11+МФ!X11+МФ!AK11+МФ!AX11</f>
        <v>2800</v>
      </c>
      <c r="C36" s="331">
        <f>Задание!BC11</f>
        <v>3215</v>
      </c>
      <c r="D36" s="331">
        <f>Задание!BD11</f>
        <v>3344.4287</v>
      </c>
      <c r="E36" s="331">
        <f t="shared" si="4"/>
        <v>544.4286999999999</v>
      </c>
      <c r="F36" s="331">
        <f t="shared" si="5"/>
        <v>129.42869999999994</v>
      </c>
      <c r="G36" s="158"/>
    </row>
    <row r="37" spans="1:7" ht="18.75">
      <c r="A37" s="42" t="s">
        <v>165</v>
      </c>
      <c r="B37" s="398">
        <f>МФ!K12+МФ!X12+МФ!AK12+МФ!AX12</f>
        <v>500</v>
      </c>
      <c r="C37" s="331">
        <f>Задание!BC12</f>
        <v>2766.3</v>
      </c>
      <c r="D37" s="331">
        <f>Задание!BD12</f>
        <v>2885.647</v>
      </c>
      <c r="E37" s="331">
        <f t="shared" si="4"/>
        <v>2385.647</v>
      </c>
      <c r="F37" s="331">
        <f t="shared" si="5"/>
        <v>119.34699999999975</v>
      </c>
      <c r="G37" s="158"/>
    </row>
    <row r="38" spans="1:7" ht="18.75">
      <c r="A38" s="42" t="s">
        <v>33</v>
      </c>
      <c r="B38" s="398">
        <f>МФ!K13+МФ!X13+МФ!AK13+МФ!AO13+МФ!AR13</f>
        <v>19.9</v>
      </c>
      <c r="C38" s="331">
        <f>Задание!BC13</f>
        <v>19.9</v>
      </c>
      <c r="D38" s="331">
        <f>Задание!BD13</f>
        <v>10.399999999999999</v>
      </c>
      <c r="E38" s="331">
        <f aca="true" t="shared" si="6" ref="E38:E46">D38-B38</f>
        <v>-9.5</v>
      </c>
      <c r="F38" s="331">
        <f>D38-C38</f>
        <v>-9.5</v>
      </c>
      <c r="G38" s="158"/>
    </row>
    <row r="39" spans="1:7" ht="18.75" hidden="1">
      <c r="A39" s="176" t="s">
        <v>95</v>
      </c>
      <c r="B39" s="398">
        <f>МФ!B14+МФ!E14+МФ!H14+МФ!O14</f>
        <v>1499.5</v>
      </c>
      <c r="C39" s="331">
        <f>Задание!K14</f>
        <v>0</v>
      </c>
      <c r="D39" s="331">
        <f>Задание!L14</f>
        <v>0</v>
      </c>
      <c r="E39" s="331">
        <f t="shared" si="6"/>
        <v>-1499.5</v>
      </c>
      <c r="F39" s="331">
        <f t="shared" si="5"/>
        <v>0</v>
      </c>
      <c r="G39" s="158"/>
    </row>
    <row r="40" spans="1:7" ht="18.75">
      <c r="A40" s="156" t="s">
        <v>34</v>
      </c>
      <c r="B40" s="390">
        <f>B30+B32+B34+B35+B38</f>
        <v>6818.299999999999</v>
      </c>
      <c r="C40" s="461">
        <f>C30+C32+C34+C35+C38</f>
        <v>10449.9</v>
      </c>
      <c r="D40" s="461">
        <f>D30+D32+D34+D35+D38</f>
        <v>10902.11124</v>
      </c>
      <c r="E40" s="334">
        <f t="shared" si="6"/>
        <v>4083.811240000001</v>
      </c>
      <c r="F40" s="334">
        <f>D40-C40</f>
        <v>452.21124000000054</v>
      </c>
      <c r="G40" s="158"/>
    </row>
    <row r="41" spans="1:7" ht="27.75" customHeight="1">
      <c r="A41" s="157" t="s">
        <v>43</v>
      </c>
      <c r="B41" s="398">
        <f>МФ!B15+МФ!E15+МФ!H15+МФ!O15+МФ!R15+МФ!U15+МФ!AB15+МФ!AE15+МФ!AH15+МФ!AO15+МФ!AR15</f>
        <v>0</v>
      </c>
      <c r="C41" s="331">
        <f>Задание!BC16</f>
        <v>125.6</v>
      </c>
      <c r="D41" s="331">
        <f>Задание!BD16</f>
        <v>160.6</v>
      </c>
      <c r="E41" s="331">
        <f t="shared" si="6"/>
        <v>160.6</v>
      </c>
      <c r="F41" s="331">
        <f>D41-C41</f>
        <v>35</v>
      </c>
      <c r="G41" s="158" t="s">
        <v>72</v>
      </c>
    </row>
    <row r="42" spans="1:7" ht="18.75">
      <c r="A42" s="157" t="s">
        <v>54</v>
      </c>
      <c r="B42" s="398">
        <f>МФ!B16+МФ!E16+МФ!H16+МФ!O16+МФ!R16+МФ!U16+МФ!AB16+МФ!AE16+МФ!AH16+МФ!AO16+МФ!AR16</f>
        <v>5.6</v>
      </c>
      <c r="C42" s="331">
        <f>Задание!BC17</f>
        <v>5.6</v>
      </c>
      <c r="D42" s="331">
        <f>Задание!BD17</f>
        <v>8.2</v>
      </c>
      <c r="E42" s="331">
        <f t="shared" si="6"/>
        <v>2.5999999999999996</v>
      </c>
      <c r="F42" s="331">
        <f>D42-C42</f>
        <v>2.5999999999999996</v>
      </c>
      <c r="G42" s="158"/>
    </row>
    <row r="43" spans="1:7" ht="35.25" customHeight="1">
      <c r="A43" s="157" t="s">
        <v>153</v>
      </c>
      <c r="B43" s="398">
        <f>МФ!B17+МФ!E17+МФ!H17+МФ!O17+МФ!R17+МФ!U17+МФ!AB17+МФ!AE17+МФ!AH17+МФ!AO17+МФ!AR17</f>
        <v>0</v>
      </c>
      <c r="C43" s="331">
        <f>Задание!BC18</f>
        <v>0</v>
      </c>
      <c r="D43" s="331">
        <f>Задание!BD18</f>
        <v>0</v>
      </c>
      <c r="E43" s="331">
        <f t="shared" si="6"/>
        <v>0</v>
      </c>
      <c r="F43" s="331">
        <f>D43-C43</f>
        <v>0</v>
      </c>
      <c r="G43" s="158"/>
    </row>
    <row r="44" spans="1:7" ht="23.25" customHeight="1">
      <c r="A44" s="157" t="s">
        <v>152</v>
      </c>
      <c r="B44" s="398">
        <f>МФ!B18+МФ!E18+МФ!H18+МФ!O18+МФ!R18+МФ!U18+МФ!AB18+МФ!AE18+МФ!AH18</f>
        <v>0</v>
      </c>
      <c r="C44" s="331">
        <f>Задание!BC19</f>
        <v>0</v>
      </c>
      <c r="D44" s="331">
        <f>Задание!BD19</f>
        <v>0</v>
      </c>
      <c r="E44" s="331">
        <f t="shared" si="6"/>
        <v>0</v>
      </c>
      <c r="F44" s="331">
        <f>D44-C44</f>
        <v>0</v>
      </c>
      <c r="G44" s="158"/>
    </row>
    <row r="45" spans="1:7" ht="18.75">
      <c r="A45" s="156" t="s">
        <v>35</v>
      </c>
      <c r="B45" s="390">
        <f>МФ!B19+МФ!E19+МФ!H19+МФ!O19+МФ!R19+МФ!U19+МФ!AB19+МФ!AE19+МФ!AH19+МФ!AO19+МФ!AR19</f>
        <v>5.6</v>
      </c>
      <c r="C45" s="390">
        <f>C42+C41</f>
        <v>131.2</v>
      </c>
      <c r="D45" s="390">
        <f>D42+D41</f>
        <v>168.79999999999998</v>
      </c>
      <c r="E45" s="331">
        <f t="shared" si="6"/>
        <v>163.2</v>
      </c>
      <c r="F45" s="331">
        <f aca="true" t="shared" si="7" ref="F45:F51">D45-C45</f>
        <v>37.599999999999994</v>
      </c>
      <c r="G45" s="158"/>
    </row>
    <row r="46" spans="1:7" ht="24.75" customHeight="1">
      <c r="A46" s="156" t="s">
        <v>96</v>
      </c>
      <c r="B46" s="390">
        <f>B40+B45</f>
        <v>6823.9</v>
      </c>
      <c r="C46" s="390">
        <f>C40+C45</f>
        <v>10581.1</v>
      </c>
      <c r="D46" s="390">
        <f>D40+D45</f>
        <v>11070.91124</v>
      </c>
      <c r="E46" s="335">
        <f t="shared" si="6"/>
        <v>4247.01124</v>
      </c>
      <c r="F46" s="336">
        <f t="shared" si="7"/>
        <v>489.8112399999991</v>
      </c>
      <c r="G46"/>
    </row>
    <row r="47" spans="1:7" s="1" customFormat="1" ht="18.75" hidden="1">
      <c r="A47" s="157" t="s">
        <v>79</v>
      </c>
      <c r="B47" s="399">
        <v>0</v>
      </c>
      <c r="C47" s="331">
        <f>Задание!K22</f>
        <v>0</v>
      </c>
      <c r="D47" s="339">
        <v>34.1</v>
      </c>
      <c r="E47" s="337"/>
      <c r="F47" s="334">
        <f t="shared" si="7"/>
        <v>34.1</v>
      </c>
      <c r="G47" s="162"/>
    </row>
    <row r="48" spans="1:7" s="1" customFormat="1" ht="18.75" hidden="1">
      <c r="A48" s="170" t="s">
        <v>94</v>
      </c>
      <c r="B48" s="400"/>
      <c r="C48" s="331">
        <f>Задание!K23</f>
        <v>0</v>
      </c>
      <c r="D48" s="332">
        <f>Задание!BD23</f>
        <v>0</v>
      </c>
      <c r="E48" s="337"/>
      <c r="F48" s="336">
        <f t="shared" si="7"/>
        <v>0</v>
      </c>
      <c r="G48" s="158"/>
    </row>
    <row r="49" spans="1:7" s="5" customFormat="1" ht="20.25" hidden="1">
      <c r="A49" s="171" t="s">
        <v>91</v>
      </c>
      <c r="B49" s="401"/>
      <c r="C49" s="331">
        <f>Задание!K24</f>
        <v>0</v>
      </c>
      <c r="D49" s="332">
        <f>Задание!BD24</f>
        <v>0</v>
      </c>
      <c r="E49" s="337"/>
      <c r="F49" s="336">
        <f t="shared" si="7"/>
        <v>0</v>
      </c>
      <c r="G49" s="30"/>
    </row>
    <row r="50" spans="1:7" s="6" customFormat="1" ht="20.25" hidden="1">
      <c r="A50" s="171" t="s">
        <v>92</v>
      </c>
      <c r="B50" s="402"/>
      <c r="C50" s="331">
        <f>Задание!K25</f>
        <v>0</v>
      </c>
      <c r="D50" s="332">
        <f>Задание!BD25</f>
        <v>0</v>
      </c>
      <c r="E50" s="337"/>
      <c r="F50" s="336">
        <f t="shared" si="7"/>
        <v>0</v>
      </c>
      <c r="G50" s="30"/>
    </row>
    <row r="51" spans="1:7" s="6" customFormat="1" ht="18.75" hidden="1">
      <c r="A51" s="174" t="s">
        <v>97</v>
      </c>
      <c r="B51" s="390">
        <f>B40+B45+B47</f>
        <v>6823.9</v>
      </c>
      <c r="C51" s="392">
        <f>C46</f>
        <v>10581.1</v>
      </c>
      <c r="D51" s="392">
        <f>D46+D47</f>
        <v>11105.01124</v>
      </c>
      <c r="E51" s="336">
        <f>D51-B51</f>
        <v>4281.11124</v>
      </c>
      <c r="F51" s="336">
        <f t="shared" si="7"/>
        <v>523.9112399999995</v>
      </c>
      <c r="G51" s="30"/>
    </row>
    <row r="52" ht="18.75" customHeight="1"/>
    <row r="53" spans="1:6" ht="18.75">
      <c r="A53" s="414" t="s">
        <v>171</v>
      </c>
      <c r="B53" s="417" t="s">
        <v>185</v>
      </c>
      <c r="C53" s="417" t="s">
        <v>186</v>
      </c>
      <c r="D53" s="198" t="s">
        <v>183</v>
      </c>
      <c r="E53" s="463" t="s">
        <v>187</v>
      </c>
      <c r="F53" s="467" t="s">
        <v>15</v>
      </c>
    </row>
    <row r="54" spans="1:6" ht="18.75">
      <c r="A54" s="42" t="s">
        <v>170</v>
      </c>
      <c r="B54" s="422">
        <f>D11</f>
        <v>389.02669999999995</v>
      </c>
      <c r="C54" s="422">
        <f>D36</f>
        <v>3344.4287</v>
      </c>
      <c r="D54" s="466">
        <v>1423.3</v>
      </c>
      <c r="E54" s="469">
        <v>885</v>
      </c>
      <c r="F54" s="468">
        <f>100-((E54*100)/D54)</f>
        <v>37.82055785849786</v>
      </c>
    </row>
    <row r="55" spans="1:7" s="6" customFormat="1" ht="18.75">
      <c r="A55" s="42" t="s">
        <v>169</v>
      </c>
      <c r="B55" s="422">
        <f>D9</f>
        <v>81.18236</v>
      </c>
      <c r="C55" s="422">
        <f>D34</f>
        <v>726.63136</v>
      </c>
      <c r="D55" s="464">
        <v>540.7</v>
      </c>
      <c r="E55" s="467">
        <v>210.8</v>
      </c>
      <c r="F55" s="468">
        <f>100-((E55*100)/D55)</f>
        <v>61.01350101719993</v>
      </c>
      <c r="G55" s="30"/>
    </row>
    <row r="56" spans="1:7" s="7" customFormat="1" ht="20.25">
      <c r="A56" s="415" t="s">
        <v>142</v>
      </c>
      <c r="B56" s="420">
        <f>B54+B55</f>
        <v>470.20905999999997</v>
      </c>
      <c r="C56" s="421">
        <f>C54+C55</f>
        <v>4071.06006</v>
      </c>
      <c r="D56" s="465">
        <f>D54+D55</f>
        <v>1964</v>
      </c>
      <c r="E56" s="465">
        <f>E54+E55</f>
        <v>1095.8</v>
      </c>
      <c r="F56" s="468">
        <f>100-((E56*100)/D56)</f>
        <v>44.205702647657844</v>
      </c>
      <c r="G56" s="27"/>
    </row>
    <row r="57" spans="1:3" ht="15">
      <c r="A57" s="419"/>
      <c r="C57" s="50"/>
    </row>
    <row r="58" spans="1:3" ht="15.75" thickBot="1">
      <c r="A58" s="419"/>
      <c r="C58" s="50"/>
    </row>
    <row r="59" spans="1:8" ht="18.75">
      <c r="A59" s="450"/>
      <c r="B59" s="451" t="s">
        <v>178</v>
      </c>
      <c r="C59" s="451" t="s">
        <v>182</v>
      </c>
      <c r="D59" s="451" t="s">
        <v>188</v>
      </c>
      <c r="E59" s="477" t="s">
        <v>189</v>
      </c>
      <c r="F59" s="478"/>
      <c r="H59" s="467" t="s">
        <v>15</v>
      </c>
    </row>
    <row r="60" spans="1:8" ht="37.5">
      <c r="A60" s="452" t="s">
        <v>179</v>
      </c>
      <c r="B60" s="453">
        <f>SUM(B61:B62)</f>
        <v>754</v>
      </c>
      <c r="C60" s="453">
        <f>SUM(C61:C62)</f>
        <v>3312</v>
      </c>
      <c r="D60" s="453">
        <f>D61+D62</f>
        <v>2201.9</v>
      </c>
      <c r="E60" s="479">
        <f>C60-D60</f>
        <v>1110.1</v>
      </c>
      <c r="F60" s="480"/>
      <c r="H60" s="468">
        <f>100-((D60*100)/C60)</f>
        <v>33.51751207729468</v>
      </c>
    </row>
    <row r="61" spans="1:8" ht="18.75">
      <c r="A61" s="452" t="s">
        <v>180</v>
      </c>
      <c r="B61" s="454">
        <v>270.9</v>
      </c>
      <c r="C61" s="455">
        <v>245.3</v>
      </c>
      <c r="D61" s="455">
        <v>270.9</v>
      </c>
      <c r="E61" s="481">
        <f>C61-D61</f>
        <v>-25.599999999999966</v>
      </c>
      <c r="F61" s="482"/>
      <c r="H61" s="468">
        <f>100-((D61*100)/C61)</f>
        <v>-10.436200570729696</v>
      </c>
    </row>
    <row r="62" spans="1:8" ht="19.5" thickBot="1">
      <c r="A62" s="456" t="s">
        <v>181</v>
      </c>
      <c r="B62" s="457">
        <v>483.1</v>
      </c>
      <c r="C62" s="458">
        <v>3066.7</v>
      </c>
      <c r="D62" s="458">
        <v>1931</v>
      </c>
      <c r="E62" s="483">
        <f>C62-D62</f>
        <v>1135.6999999999998</v>
      </c>
      <c r="F62" s="484"/>
      <c r="H62" s="468">
        <f>100-((D62*100)/C62)</f>
        <v>37.03329311637916</v>
      </c>
    </row>
    <row r="67" spans="2:7" s="3" customFormat="1" ht="20.25">
      <c r="B67" s="9"/>
      <c r="D67" s="52"/>
      <c r="G67" s="31"/>
    </row>
  </sheetData>
  <sheetProtection/>
  <mergeCells count="10">
    <mergeCell ref="I6:J6"/>
    <mergeCell ref="E59:F59"/>
    <mergeCell ref="E60:F60"/>
    <mergeCell ref="E61:F61"/>
    <mergeCell ref="E62:F62"/>
    <mergeCell ref="A1:F1"/>
    <mergeCell ref="B3:F3"/>
    <mergeCell ref="A3:A4"/>
    <mergeCell ref="A28:A29"/>
    <mergeCell ref="B28:F28"/>
  </mergeCells>
  <conditionalFormatting sqref="E39:F39 E5:F25">
    <cfRule type="cellIs" priority="7" dxfId="14" operator="lessThan" stopIfTrue="1">
      <formula>0</formula>
    </cfRule>
    <cfRule type="cellIs" priority="9" dxfId="18" operator="lessThan">
      <formula>0</formula>
    </cfRule>
    <cfRule type="cellIs" priority="10" dxfId="18" operator="lessThan">
      <formula>0</formula>
    </cfRule>
  </conditionalFormatting>
  <conditionalFormatting sqref="E30:F39 E41:F51">
    <cfRule type="cellIs" priority="8" dxfId="17" operator="lessThan" stopIfTrue="1">
      <formula>0</formula>
    </cfRule>
  </conditionalFormatting>
  <conditionalFormatting sqref="E47:F47 E30:F45 E5:F25">
    <cfRule type="cellIs" priority="5" dxfId="19" operator="greaterThan" stopIfTrue="1">
      <formula>0</formula>
    </cfRule>
  </conditionalFormatting>
  <printOptions/>
  <pageMargins left="0.45" right="0.2" top="0.2" bottom="0.2" header="0.2" footer="0.2"/>
  <pageSetup fitToHeight="1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G101"/>
  <sheetViews>
    <sheetView zoomScale="98" zoomScaleNormal="98" workbookViewId="0" topLeftCell="AK1">
      <selection activeCell="AS16" activeCellId="2" sqref="Y16 AL16 AS16"/>
    </sheetView>
  </sheetViews>
  <sheetFormatPr defaultColWidth="9.00390625" defaultRowHeight="12.75" outlineLevelCol="1"/>
  <cols>
    <col min="1" max="1" width="23.375" style="16" hidden="1" customWidth="1" outlineLevel="1"/>
    <col min="2" max="2" width="9.375" style="16" hidden="1" customWidth="1" outlineLevel="1"/>
    <col min="3" max="3" width="12.875" style="16" hidden="1" customWidth="1" outlineLevel="1"/>
    <col min="4" max="4" width="8.00390625" style="16" hidden="1" customWidth="1" outlineLevel="1"/>
    <col min="5" max="5" width="9.625" style="16" hidden="1" customWidth="1" outlineLevel="1"/>
    <col min="6" max="6" width="9.375" style="16" hidden="1" customWidth="1" outlineLevel="1"/>
    <col min="7" max="7" width="9.875" style="16" hidden="1" customWidth="1" outlineLevel="1"/>
    <col min="8" max="8" width="9.375" style="16" hidden="1" customWidth="1" outlineLevel="1"/>
    <col min="9" max="9" width="10.625" style="16" hidden="1" customWidth="1" outlineLevel="1"/>
    <col min="10" max="10" width="7.625" style="16" hidden="1" customWidth="1" outlineLevel="1"/>
    <col min="11" max="11" width="10.25390625" style="16" customWidth="1" collapsed="1"/>
    <col min="12" max="12" width="12.25390625" style="16" customWidth="1"/>
    <col min="13" max="13" width="12.125" style="16" customWidth="1"/>
    <col min="14" max="14" width="18.75390625" style="16" hidden="1" customWidth="1" outlineLevel="1"/>
    <col min="15" max="15" width="10.125" style="16" hidden="1" customWidth="1" outlineLevel="1"/>
    <col min="16" max="16" width="8.375" style="16" hidden="1" customWidth="1" outlineLevel="1"/>
    <col min="17" max="17" width="10.25390625" style="16" hidden="1" customWidth="1" outlineLevel="1"/>
    <col min="18" max="18" width="9.75390625" style="16" hidden="1" customWidth="1" outlineLevel="1"/>
    <col min="19" max="19" width="12.125" style="16" hidden="1" customWidth="1" outlineLevel="1"/>
    <col min="20" max="20" width="9.875" style="16" hidden="1" customWidth="1" outlineLevel="1"/>
    <col min="21" max="21" width="10.625" style="16" hidden="1" customWidth="1" outlineLevel="1"/>
    <col min="22" max="22" width="12.125" style="16" hidden="1" customWidth="1" outlineLevel="1"/>
    <col min="23" max="23" width="9.375" style="16" hidden="1" customWidth="1" outlineLevel="1"/>
    <col min="24" max="24" width="10.875" style="16" customWidth="1" collapsed="1"/>
    <col min="25" max="25" width="11.00390625" style="16" customWidth="1"/>
    <col min="26" max="26" width="10.375" style="16" customWidth="1"/>
    <col min="27" max="27" width="15.00390625" style="16" hidden="1" customWidth="1" outlineLevel="1"/>
    <col min="28" max="28" width="12.25390625" style="16" hidden="1" customWidth="1" outlineLevel="1"/>
    <col min="29" max="29" width="13.875" style="16" hidden="1" customWidth="1" outlineLevel="1"/>
    <col min="30" max="30" width="10.125" style="16" hidden="1" customWidth="1" outlineLevel="1"/>
    <col min="31" max="31" width="10.75390625" style="16" hidden="1" customWidth="1" outlineLevel="1"/>
    <col min="32" max="32" width="9.125" style="16" hidden="1" customWidth="1" outlineLevel="1"/>
    <col min="33" max="33" width="11.25390625" style="16" hidden="1" customWidth="1" outlineLevel="1"/>
    <col min="34" max="35" width="11.00390625" style="16" hidden="1" customWidth="1" outlineLevel="1"/>
    <col min="36" max="36" width="17.25390625" style="16" hidden="1" customWidth="1" outlineLevel="1"/>
    <col min="37" max="37" width="10.625" style="16" customWidth="1" collapsed="1"/>
    <col min="38" max="39" width="10.625" style="16" customWidth="1"/>
    <col min="40" max="40" width="19.875" style="16" customWidth="1" outlineLevel="1"/>
    <col min="41" max="41" width="10.125" style="16" customWidth="1" outlineLevel="1"/>
    <col min="42" max="42" width="10.75390625" style="16" customWidth="1" outlineLevel="1"/>
    <col min="43" max="43" width="11.00390625" style="16" customWidth="1" outlineLevel="1"/>
    <col min="44" max="44" width="10.00390625" style="16" customWidth="1" outlineLevel="1"/>
    <col min="45" max="47" width="9.125" style="16" customWidth="1" outlineLevel="1"/>
    <col min="48" max="48" width="9.75390625" style="16" customWidth="1" outlineLevel="1"/>
    <col min="49" max="49" width="11.625" style="16" customWidth="1" outlineLevel="1"/>
    <col min="50" max="51" width="9.125" style="16" customWidth="1"/>
    <col min="52" max="52" width="14.25390625" style="16" customWidth="1"/>
    <col min="53" max="53" width="22.00390625" style="16" customWidth="1"/>
    <col min="54" max="54" width="15.00390625" style="91" customWidth="1"/>
    <col min="55" max="55" width="13.625" style="91" customWidth="1"/>
    <col min="56" max="56" width="19.375" style="91" customWidth="1"/>
    <col min="57" max="57" width="21.75390625" style="91" customWidth="1"/>
    <col min="58" max="16384" width="9.125" style="16" customWidth="1"/>
  </cols>
  <sheetData>
    <row r="2" spans="44:49" ht="25.5" customHeight="1" thickBot="1">
      <c r="AR2" s="88"/>
      <c r="AS2" s="88"/>
      <c r="AT2" s="88"/>
      <c r="AU2" s="88"/>
      <c r="AV2" s="88"/>
      <c r="AW2" s="88"/>
    </row>
    <row r="3" spans="1:57" ht="15">
      <c r="A3" s="508" t="s">
        <v>0</v>
      </c>
      <c r="B3" s="489" t="s">
        <v>1</v>
      </c>
      <c r="C3" s="490"/>
      <c r="D3" s="491"/>
      <c r="E3" s="501" t="s">
        <v>10</v>
      </c>
      <c r="F3" s="502"/>
      <c r="G3" s="505"/>
      <c r="H3" s="498" t="s">
        <v>11</v>
      </c>
      <c r="I3" s="499"/>
      <c r="J3" s="500"/>
      <c r="K3" s="493" t="s">
        <v>28</v>
      </c>
      <c r="L3" s="492"/>
      <c r="M3" s="494"/>
      <c r="N3" s="495" t="s">
        <v>0</v>
      </c>
      <c r="O3" s="498" t="s">
        <v>12</v>
      </c>
      <c r="P3" s="499"/>
      <c r="Q3" s="500"/>
      <c r="R3" s="501" t="s">
        <v>16</v>
      </c>
      <c r="S3" s="502"/>
      <c r="T3" s="503"/>
      <c r="U3" s="504" t="s">
        <v>17</v>
      </c>
      <c r="V3" s="502"/>
      <c r="W3" s="505"/>
      <c r="X3" s="493" t="s">
        <v>27</v>
      </c>
      <c r="Y3" s="492"/>
      <c r="Z3" s="494"/>
      <c r="AA3" s="495" t="s">
        <v>0</v>
      </c>
      <c r="AB3" s="493" t="s">
        <v>18</v>
      </c>
      <c r="AC3" s="492"/>
      <c r="AD3" s="494"/>
      <c r="AE3" s="492" t="s">
        <v>19</v>
      </c>
      <c r="AF3" s="492"/>
      <c r="AG3" s="492"/>
      <c r="AH3" s="489" t="s">
        <v>20</v>
      </c>
      <c r="AI3" s="490"/>
      <c r="AJ3" s="491"/>
      <c r="AK3" s="493" t="s">
        <v>26</v>
      </c>
      <c r="AL3" s="492"/>
      <c r="AM3" s="494"/>
      <c r="AN3" s="495" t="s">
        <v>0</v>
      </c>
      <c r="AO3" s="489" t="s">
        <v>21</v>
      </c>
      <c r="AP3" s="490"/>
      <c r="AQ3" s="491"/>
      <c r="AR3" s="492" t="s">
        <v>22</v>
      </c>
      <c r="AS3" s="492"/>
      <c r="AT3" s="492"/>
      <c r="AU3" s="493" t="s">
        <v>23</v>
      </c>
      <c r="AV3" s="492"/>
      <c r="AW3" s="494"/>
      <c r="AX3" s="493" t="s">
        <v>29</v>
      </c>
      <c r="AY3" s="492"/>
      <c r="AZ3" s="492"/>
      <c r="BA3" s="507" t="s">
        <v>0</v>
      </c>
      <c r="BB3" s="506" t="s">
        <v>30</v>
      </c>
      <c r="BC3" s="506"/>
      <c r="BD3" s="506"/>
      <c r="BE3" s="506"/>
    </row>
    <row r="4" spans="1:57" ht="12.75">
      <c r="A4" s="509"/>
      <c r="B4" s="71" t="s">
        <v>8</v>
      </c>
      <c r="C4" s="72" t="s">
        <v>9</v>
      </c>
      <c r="D4" s="73" t="s">
        <v>53</v>
      </c>
      <c r="E4" s="74" t="s">
        <v>8</v>
      </c>
      <c r="F4" s="72" t="s">
        <v>9</v>
      </c>
      <c r="G4" s="73" t="s">
        <v>53</v>
      </c>
      <c r="H4" s="71" t="s">
        <v>8</v>
      </c>
      <c r="I4" s="72" t="s">
        <v>9</v>
      </c>
      <c r="J4" s="73" t="s">
        <v>53</v>
      </c>
      <c r="K4" s="71" t="s">
        <v>8</v>
      </c>
      <c r="L4" s="72" t="s">
        <v>9</v>
      </c>
      <c r="M4" s="73" t="s">
        <v>53</v>
      </c>
      <c r="N4" s="496"/>
      <c r="O4" s="71" t="s">
        <v>8</v>
      </c>
      <c r="P4" s="72" t="s">
        <v>9</v>
      </c>
      <c r="Q4" s="73" t="s">
        <v>53</v>
      </c>
      <c r="R4" s="74" t="s">
        <v>8</v>
      </c>
      <c r="S4" s="72" t="s">
        <v>9</v>
      </c>
      <c r="T4" s="75" t="s">
        <v>53</v>
      </c>
      <c r="U4" s="71" t="s">
        <v>8</v>
      </c>
      <c r="V4" s="72" t="s">
        <v>9</v>
      </c>
      <c r="W4" s="73" t="s">
        <v>53</v>
      </c>
      <c r="X4" s="71" t="s">
        <v>8</v>
      </c>
      <c r="Y4" s="72" t="s">
        <v>9</v>
      </c>
      <c r="Z4" s="73" t="s">
        <v>53</v>
      </c>
      <c r="AA4" s="496"/>
      <c r="AB4" s="71" t="s">
        <v>8</v>
      </c>
      <c r="AC4" s="72" t="s">
        <v>9</v>
      </c>
      <c r="AD4" s="73" t="s">
        <v>53</v>
      </c>
      <c r="AE4" s="100" t="s">
        <v>8</v>
      </c>
      <c r="AF4" s="72" t="s">
        <v>9</v>
      </c>
      <c r="AG4" s="75" t="s">
        <v>53</v>
      </c>
      <c r="AH4" s="71" t="s">
        <v>8</v>
      </c>
      <c r="AI4" s="72" t="s">
        <v>9</v>
      </c>
      <c r="AJ4" s="73" t="s">
        <v>53</v>
      </c>
      <c r="AK4" s="71" t="s">
        <v>8</v>
      </c>
      <c r="AL4" s="72" t="s">
        <v>9</v>
      </c>
      <c r="AM4" s="73" t="s">
        <v>53</v>
      </c>
      <c r="AN4" s="496"/>
      <c r="AO4" s="101" t="s">
        <v>8</v>
      </c>
      <c r="AP4" s="72" t="s">
        <v>9</v>
      </c>
      <c r="AQ4" s="73" t="s">
        <v>53</v>
      </c>
      <c r="AR4" s="100" t="s">
        <v>8</v>
      </c>
      <c r="AS4" s="72" t="s">
        <v>9</v>
      </c>
      <c r="AT4" s="75" t="s">
        <v>53</v>
      </c>
      <c r="AU4" s="101" t="s">
        <v>8</v>
      </c>
      <c r="AV4" s="72" t="s">
        <v>9</v>
      </c>
      <c r="AW4" s="73" t="s">
        <v>53</v>
      </c>
      <c r="AX4" s="101" t="s">
        <v>8</v>
      </c>
      <c r="AY4" s="72" t="s">
        <v>9</v>
      </c>
      <c r="AZ4" s="75" t="s">
        <v>53</v>
      </c>
      <c r="BA4" s="507"/>
      <c r="BB4" s="102" t="s">
        <v>8</v>
      </c>
      <c r="BC4" s="83" t="s">
        <v>9</v>
      </c>
      <c r="BD4" s="83" t="s">
        <v>53</v>
      </c>
      <c r="BE4" s="84" t="s">
        <v>15</v>
      </c>
    </row>
    <row r="5" spans="1:57" ht="12.75">
      <c r="A5" s="99" t="s">
        <v>2</v>
      </c>
      <c r="B5" s="22">
        <v>146.2</v>
      </c>
      <c r="C5" s="12">
        <v>137.7</v>
      </c>
      <c r="D5" s="13">
        <f>C5-B5</f>
        <v>-8.5</v>
      </c>
      <c r="E5" s="22">
        <v>153.4</v>
      </c>
      <c r="F5" s="12">
        <v>232.9</v>
      </c>
      <c r="G5" s="13">
        <f>F5-E5</f>
        <v>79.5</v>
      </c>
      <c r="H5" s="22">
        <v>167</v>
      </c>
      <c r="I5" s="12">
        <v>258.6</v>
      </c>
      <c r="J5" s="13">
        <f>I5-H5</f>
        <v>91.60000000000002</v>
      </c>
      <c r="K5" s="22">
        <f>B5+E5+H5</f>
        <v>466.6</v>
      </c>
      <c r="L5" s="39">
        <f>C5+F5+I5</f>
        <v>629.2</v>
      </c>
      <c r="M5" s="13">
        <f>L5-K5</f>
        <v>162.60000000000002</v>
      </c>
      <c r="N5" s="103" t="s">
        <v>2</v>
      </c>
      <c r="O5" s="22">
        <v>149.9</v>
      </c>
      <c r="P5" s="12">
        <v>217.1</v>
      </c>
      <c r="Q5" s="13">
        <f>P5-O5</f>
        <v>67.19999999999999</v>
      </c>
      <c r="R5" s="14">
        <v>188.7</v>
      </c>
      <c r="S5" s="12">
        <v>202.1</v>
      </c>
      <c r="T5" s="35">
        <f>S5-R5</f>
        <v>13.400000000000006</v>
      </c>
      <c r="U5" s="14">
        <v>181.8</v>
      </c>
      <c r="V5" s="12">
        <v>235.3</v>
      </c>
      <c r="W5" s="35">
        <f>V5-U5</f>
        <v>53.5</v>
      </c>
      <c r="X5" s="14">
        <f>O5+R5+U5</f>
        <v>520.4000000000001</v>
      </c>
      <c r="Y5" s="39">
        <f>P5+S5+V5</f>
        <v>654.5</v>
      </c>
      <c r="Z5" s="15">
        <f>Y5-X5</f>
        <v>134.0999999999999</v>
      </c>
      <c r="AA5" s="77" t="s">
        <v>2</v>
      </c>
      <c r="AB5" s="14">
        <v>156</v>
      </c>
      <c r="AC5" s="12">
        <v>267.3</v>
      </c>
      <c r="AD5" s="35">
        <f>AC5-AB5</f>
        <v>111.30000000000001</v>
      </c>
      <c r="AE5" s="14">
        <v>197.2</v>
      </c>
      <c r="AF5" s="12">
        <v>248.1</v>
      </c>
      <c r="AG5" s="35">
        <f>AF5-AE5</f>
        <v>50.900000000000006</v>
      </c>
      <c r="AH5" s="22">
        <v>199.9</v>
      </c>
      <c r="AI5" s="34">
        <v>234.77</v>
      </c>
      <c r="AJ5" s="35">
        <f>AI5-AH5</f>
        <v>34.870000000000005</v>
      </c>
      <c r="AK5" s="22">
        <f>AB5+AE5+AH5</f>
        <v>553.1</v>
      </c>
      <c r="AL5" s="39">
        <f>AC5+AF5+AI5</f>
        <v>750.17</v>
      </c>
      <c r="AM5" s="35">
        <f>AL5-AK5</f>
        <v>197.06999999999994</v>
      </c>
      <c r="AN5" s="77" t="s">
        <v>2</v>
      </c>
      <c r="AO5" s="14">
        <v>220.5</v>
      </c>
      <c r="AP5" s="34">
        <v>238.5</v>
      </c>
      <c r="AQ5" s="35">
        <f>AP5-AO5</f>
        <v>18</v>
      </c>
      <c r="AR5" s="14">
        <v>225</v>
      </c>
      <c r="AS5" s="12">
        <v>239.4</v>
      </c>
      <c r="AT5" s="13">
        <f>AS5-AR5</f>
        <v>14.400000000000006</v>
      </c>
      <c r="AU5" s="14">
        <v>204.4</v>
      </c>
      <c r="AV5" s="12">
        <f>Доходы!AB8</f>
        <v>252.93418000000003</v>
      </c>
      <c r="AW5" s="13">
        <f>AV5-AU5</f>
        <v>48.53418000000002</v>
      </c>
      <c r="AX5" s="22">
        <f>AO5+AR5+AU5</f>
        <v>649.9</v>
      </c>
      <c r="AY5" s="39">
        <f aca="true" t="shared" si="0" ref="AY5:AY13">AP5+AS5+AV5</f>
        <v>730.8341800000001</v>
      </c>
      <c r="AZ5" s="104">
        <f>AY5-AX5</f>
        <v>80.93418000000008</v>
      </c>
      <c r="BA5" s="72" t="s">
        <v>2</v>
      </c>
      <c r="BB5" s="56">
        <f aca="true" t="shared" si="1" ref="BB5:BD6">K5+X5+AK5+AX5</f>
        <v>2190</v>
      </c>
      <c r="BC5" s="57">
        <f>L5+Y5+AL5+AY5</f>
        <v>2764.7041799999997</v>
      </c>
      <c r="BD5" s="92">
        <f>M5+Z5+AM5+AZ5</f>
        <v>574.70418</v>
      </c>
      <c r="BE5" s="58">
        <f>BC5/BB5*100</f>
        <v>126.2422</v>
      </c>
    </row>
    <row r="6" spans="1:57" ht="12" customHeight="1" hidden="1">
      <c r="A6" s="81" t="s">
        <v>74</v>
      </c>
      <c r="B6" s="14">
        <v>0</v>
      </c>
      <c r="C6" s="46">
        <v>0</v>
      </c>
      <c r="D6" s="13">
        <f>C6-B6</f>
        <v>0</v>
      </c>
      <c r="E6" s="14">
        <v>0</v>
      </c>
      <c r="F6" s="12"/>
      <c r="G6" s="13">
        <f>F6-E6</f>
        <v>0</v>
      </c>
      <c r="H6" s="14">
        <v>0</v>
      </c>
      <c r="I6" s="12"/>
      <c r="J6" s="13">
        <f>I6-H6</f>
        <v>0</v>
      </c>
      <c r="K6" s="14">
        <v>0</v>
      </c>
      <c r="L6" s="39">
        <f>C6+F6+I6</f>
        <v>0</v>
      </c>
      <c r="M6" s="13">
        <f>L6-K6</f>
        <v>0</v>
      </c>
      <c r="N6" s="81" t="s">
        <v>74</v>
      </c>
      <c r="O6" s="14">
        <v>0</v>
      </c>
      <c r="P6" s="12">
        <v>0</v>
      </c>
      <c r="Q6" s="13">
        <f aca="true" t="shared" si="2" ref="Q6:Q13">P6-O6</f>
        <v>0</v>
      </c>
      <c r="R6" s="14">
        <v>0</v>
      </c>
      <c r="S6" s="12">
        <v>0</v>
      </c>
      <c r="T6" s="35">
        <f aca="true" t="shared" si="3" ref="T6:T13">S6-R6</f>
        <v>0</v>
      </c>
      <c r="U6" s="14">
        <v>0</v>
      </c>
      <c r="V6" s="12">
        <v>0</v>
      </c>
      <c r="W6" s="35">
        <f>V6-U6</f>
        <v>0</v>
      </c>
      <c r="X6" s="22">
        <f>O6+R6+U6</f>
        <v>0</v>
      </c>
      <c r="Y6" s="39">
        <f>P6+S6+V6</f>
        <v>0</v>
      </c>
      <c r="Z6" s="15">
        <f>Y6-X6</f>
        <v>0</v>
      </c>
      <c r="AA6" s="81" t="s">
        <v>74</v>
      </c>
      <c r="AB6" s="14"/>
      <c r="AC6" s="12">
        <v>0</v>
      </c>
      <c r="AD6" s="35">
        <f>AC6-AB6</f>
        <v>0</v>
      </c>
      <c r="AE6" s="14"/>
      <c r="AF6" s="12">
        <v>0</v>
      </c>
      <c r="AG6" s="35">
        <f>AF6-AE6</f>
        <v>0</v>
      </c>
      <c r="AH6" s="22"/>
      <c r="AI6" s="34">
        <v>0</v>
      </c>
      <c r="AJ6" s="35">
        <f>AI6-AH6</f>
        <v>0</v>
      </c>
      <c r="AK6" s="22">
        <f>AB6+AE6+AH6</f>
        <v>0</v>
      </c>
      <c r="AL6" s="39">
        <f>AC6+AF6+AI6</f>
        <v>0</v>
      </c>
      <c r="AM6" s="35">
        <f>AL6-AK6</f>
        <v>0</v>
      </c>
      <c r="AN6" s="81" t="s">
        <v>74</v>
      </c>
      <c r="AO6" s="14">
        <v>0</v>
      </c>
      <c r="AP6" s="34">
        <v>0</v>
      </c>
      <c r="AQ6" s="35">
        <f aca="true" t="shared" si="4" ref="AQ6:AQ13">AP6-AO6</f>
        <v>0</v>
      </c>
      <c r="AR6" s="14">
        <v>0</v>
      </c>
      <c r="AS6" s="12">
        <v>0</v>
      </c>
      <c r="AT6" s="13">
        <f aca="true" t="shared" si="5" ref="AT6:AT13">AS6-AR6</f>
        <v>0</v>
      </c>
      <c r="AU6" s="14"/>
      <c r="AV6" s="12">
        <v>0</v>
      </c>
      <c r="AW6" s="13">
        <f>AV6-AU6</f>
        <v>0</v>
      </c>
      <c r="AX6" s="22">
        <f>AO6+AR6+AU6</f>
        <v>0</v>
      </c>
      <c r="AY6" s="39">
        <f t="shared" si="0"/>
        <v>0</v>
      </c>
      <c r="AZ6" s="104">
        <f>AY6-AX6</f>
        <v>0</v>
      </c>
      <c r="BA6" s="93" t="s">
        <v>74</v>
      </c>
      <c r="BB6" s="56">
        <f t="shared" si="1"/>
        <v>0</v>
      </c>
      <c r="BC6" s="57">
        <f>L6+Y6+AL6+AY6</f>
        <v>0</v>
      </c>
      <c r="BD6" s="92">
        <f t="shared" si="1"/>
        <v>0</v>
      </c>
      <c r="BE6" s="58" t="e">
        <f>BC6/BB6*100</f>
        <v>#DIV/0!</v>
      </c>
    </row>
    <row r="7" spans="1:57" ht="12.75">
      <c r="A7" s="99" t="s">
        <v>3</v>
      </c>
      <c r="B7" s="14">
        <v>0</v>
      </c>
      <c r="C7" s="12">
        <v>2.6</v>
      </c>
      <c r="D7" s="13">
        <f aca="true" t="shared" si="6" ref="D7:D13">C7-B7</f>
        <v>2.6</v>
      </c>
      <c r="E7" s="14">
        <v>0</v>
      </c>
      <c r="F7" s="12"/>
      <c r="G7" s="13">
        <f aca="true" t="shared" si="7" ref="G7:G13">F7-E7</f>
        <v>0</v>
      </c>
      <c r="H7" s="14">
        <v>340</v>
      </c>
      <c r="I7" s="12">
        <v>673.7</v>
      </c>
      <c r="J7" s="13">
        <f aca="true" t="shared" si="8" ref="J7:J13">I7-H7</f>
        <v>333.70000000000005</v>
      </c>
      <c r="K7" s="14">
        <f aca="true" t="shared" si="9" ref="K7:L13">B7+E7+H7</f>
        <v>340</v>
      </c>
      <c r="L7" s="70">
        <f>C7+F7+I7</f>
        <v>676.3000000000001</v>
      </c>
      <c r="M7" s="13">
        <f aca="true" t="shared" si="10" ref="M7:M13">L7-K7</f>
        <v>336.30000000000007</v>
      </c>
      <c r="N7" s="103" t="s">
        <v>3</v>
      </c>
      <c r="O7" s="14">
        <v>300</v>
      </c>
      <c r="P7" s="12">
        <v>120</v>
      </c>
      <c r="Q7" s="13">
        <f t="shared" si="2"/>
        <v>-180</v>
      </c>
      <c r="R7" s="14">
        <v>0</v>
      </c>
      <c r="S7" s="12">
        <v>0</v>
      </c>
      <c r="T7" s="35">
        <f t="shared" si="3"/>
        <v>0</v>
      </c>
      <c r="U7" s="14">
        <v>0</v>
      </c>
      <c r="V7" s="12">
        <v>0</v>
      </c>
      <c r="W7" s="35">
        <f aca="true" t="shared" si="11" ref="W7:W13">V7-U7</f>
        <v>0</v>
      </c>
      <c r="X7" s="22">
        <f>O7+U7+U7</f>
        <v>300</v>
      </c>
      <c r="Y7" s="385">
        <f aca="true" t="shared" si="12" ref="Y7:Y13">P7+S7+V7</f>
        <v>120</v>
      </c>
      <c r="Z7" s="15">
        <f aca="true" t="shared" si="13" ref="Z7:Z13">Y7-X7</f>
        <v>-180</v>
      </c>
      <c r="AA7" s="77" t="s">
        <v>3</v>
      </c>
      <c r="AB7" s="14">
        <v>40</v>
      </c>
      <c r="AC7" s="12">
        <v>126.4</v>
      </c>
      <c r="AD7" s="35">
        <f aca="true" t="shared" si="14" ref="AD7:AD13">AC7-AB7</f>
        <v>86.4</v>
      </c>
      <c r="AE7" s="14">
        <v>0</v>
      </c>
      <c r="AF7" s="12">
        <v>120</v>
      </c>
      <c r="AG7" s="35">
        <f aca="true" t="shared" si="15" ref="AG7:AG13">AF7-AE7</f>
        <v>120</v>
      </c>
      <c r="AH7" s="22">
        <v>0</v>
      </c>
      <c r="AI7" s="34">
        <v>120</v>
      </c>
      <c r="AJ7" s="35">
        <f aca="true" t="shared" si="16" ref="AJ7:AJ13">AI7-AH7</f>
        <v>120</v>
      </c>
      <c r="AK7" s="22">
        <f aca="true" t="shared" si="17" ref="AK7:AK13">AB7+AE7+AH7</f>
        <v>40</v>
      </c>
      <c r="AL7" s="39">
        <f aca="true" t="shared" si="18" ref="AL7:AL13">AC7+AF7+AI7</f>
        <v>366.4</v>
      </c>
      <c r="AM7" s="35">
        <f aca="true" t="shared" si="19" ref="AM7:AM13">AL7-AK7</f>
        <v>326.4</v>
      </c>
      <c r="AN7" s="77" t="s">
        <v>3</v>
      </c>
      <c r="AO7" s="14">
        <v>0</v>
      </c>
      <c r="AP7" s="34">
        <v>7.6</v>
      </c>
      <c r="AQ7" s="35">
        <f t="shared" si="4"/>
        <v>7.6</v>
      </c>
      <c r="AR7" s="14">
        <v>0</v>
      </c>
      <c r="AS7" s="12">
        <f>Доходы!AB21</f>
        <v>0</v>
      </c>
      <c r="AT7" s="13">
        <f t="shared" si="5"/>
        <v>0</v>
      </c>
      <c r="AU7" s="14"/>
      <c r="AV7" s="12">
        <f>Доходы!AB21</f>
        <v>0</v>
      </c>
      <c r="AW7" s="13">
        <f aca="true" t="shared" si="20" ref="AW7:AW13">AV7-AU7</f>
        <v>0</v>
      </c>
      <c r="AX7" s="22">
        <v>0</v>
      </c>
      <c r="AY7" s="70">
        <f t="shared" si="0"/>
        <v>7.6</v>
      </c>
      <c r="AZ7" s="430">
        <f aca="true" t="shared" si="21" ref="AZ7:AZ13">AY7-AX7</f>
        <v>7.6</v>
      </c>
      <c r="BA7" s="72" t="s">
        <v>24</v>
      </c>
      <c r="BB7" s="56">
        <f aca="true" t="shared" si="22" ref="BB7:BD8">K7+X7+AK7+AX7</f>
        <v>680</v>
      </c>
      <c r="BC7" s="57">
        <f t="shared" si="22"/>
        <v>1170.3</v>
      </c>
      <c r="BD7" s="92">
        <f t="shared" si="22"/>
        <v>490.30000000000007</v>
      </c>
      <c r="BE7" s="58">
        <f aca="true" t="shared" si="23" ref="BE7:BE20">BC7/BB7*100</f>
        <v>172.10294117647058</v>
      </c>
    </row>
    <row r="8" spans="1:57" ht="12.75" hidden="1">
      <c r="A8" s="81" t="s">
        <v>32</v>
      </c>
      <c r="B8" s="22"/>
      <c r="C8" s="46">
        <v>0</v>
      </c>
      <c r="D8" s="13">
        <f>C8-B8</f>
        <v>0</v>
      </c>
      <c r="E8" s="22"/>
      <c r="F8" s="12"/>
      <c r="G8" s="13">
        <f>F8-E8</f>
        <v>0</v>
      </c>
      <c r="H8" s="22"/>
      <c r="I8" s="12"/>
      <c r="J8" s="13">
        <f>I8-H8</f>
        <v>0</v>
      </c>
      <c r="K8" s="14">
        <f>B8+E8+H8</f>
        <v>0</v>
      </c>
      <c r="L8" s="39">
        <f>C8+F8+I8</f>
        <v>0</v>
      </c>
      <c r="M8" s="13">
        <f>L8-K8</f>
        <v>0</v>
      </c>
      <c r="N8" s="105" t="s">
        <v>32</v>
      </c>
      <c r="O8" s="14">
        <v>0</v>
      </c>
      <c r="P8" s="12">
        <v>0</v>
      </c>
      <c r="Q8" s="13">
        <f t="shared" si="2"/>
        <v>0</v>
      </c>
      <c r="R8" s="14"/>
      <c r="S8" s="12">
        <v>0</v>
      </c>
      <c r="T8" s="35">
        <f t="shared" si="3"/>
        <v>0</v>
      </c>
      <c r="U8" s="14">
        <v>0</v>
      </c>
      <c r="V8" s="12">
        <v>0</v>
      </c>
      <c r="W8" s="35">
        <f>V8-U8</f>
        <v>0</v>
      </c>
      <c r="X8" s="22">
        <f>O8+U8+U8</f>
        <v>0</v>
      </c>
      <c r="Y8" s="39">
        <f t="shared" si="12"/>
        <v>0</v>
      </c>
      <c r="Z8" s="15">
        <f>Y8-X8</f>
        <v>0</v>
      </c>
      <c r="AA8" s="106" t="s">
        <v>32</v>
      </c>
      <c r="AB8" s="14"/>
      <c r="AC8" s="12">
        <v>0</v>
      </c>
      <c r="AD8" s="35">
        <f>AC8-AB8</f>
        <v>0</v>
      </c>
      <c r="AE8" s="14"/>
      <c r="AF8" s="12">
        <v>0</v>
      </c>
      <c r="AG8" s="35">
        <f>AF8-AE8</f>
        <v>0</v>
      </c>
      <c r="AH8" s="22"/>
      <c r="AI8" s="34">
        <v>0</v>
      </c>
      <c r="AJ8" s="35">
        <f>AI8-AH8</f>
        <v>0</v>
      </c>
      <c r="AK8" s="22">
        <f>AB8+AE8+AH8</f>
        <v>0</v>
      </c>
      <c r="AL8" s="39">
        <f t="shared" si="18"/>
        <v>0</v>
      </c>
      <c r="AM8" s="35">
        <f>AL8-AK8</f>
        <v>0</v>
      </c>
      <c r="AN8" s="106" t="s">
        <v>32</v>
      </c>
      <c r="AO8" s="14"/>
      <c r="AP8" s="34">
        <v>0</v>
      </c>
      <c r="AQ8" s="35">
        <f t="shared" si="4"/>
        <v>0</v>
      </c>
      <c r="AR8" s="14"/>
      <c r="AS8" s="12">
        <v>0</v>
      </c>
      <c r="AT8" s="13">
        <f t="shared" si="5"/>
        <v>0</v>
      </c>
      <c r="AU8" s="14"/>
      <c r="AV8" s="12">
        <v>0</v>
      </c>
      <c r="AW8" s="13">
        <f>AV8-AU8</f>
        <v>0</v>
      </c>
      <c r="AX8" s="22">
        <f>AO8+AU8+AU8</f>
        <v>0</v>
      </c>
      <c r="AY8" s="70">
        <f t="shared" si="0"/>
        <v>0</v>
      </c>
      <c r="AZ8" s="430">
        <f>AY8-AX8</f>
        <v>0</v>
      </c>
      <c r="BA8" s="72" t="s">
        <v>37</v>
      </c>
      <c r="BB8" s="56">
        <f t="shared" si="22"/>
        <v>0</v>
      </c>
      <c r="BC8" s="57">
        <f t="shared" si="22"/>
        <v>0</v>
      </c>
      <c r="BD8" s="92">
        <f t="shared" si="22"/>
        <v>0</v>
      </c>
      <c r="BE8" s="58" t="e">
        <f>BC8/BB8*100</f>
        <v>#DIV/0!</v>
      </c>
    </row>
    <row r="9" spans="1:59" ht="12.75">
      <c r="A9" s="99" t="s">
        <v>4</v>
      </c>
      <c r="B9" s="22">
        <v>7.5</v>
      </c>
      <c r="C9" s="12">
        <v>13.2</v>
      </c>
      <c r="D9" s="13">
        <f t="shared" si="6"/>
        <v>5.699999999999999</v>
      </c>
      <c r="E9" s="22">
        <v>5.6</v>
      </c>
      <c r="F9" s="12">
        <v>7.2</v>
      </c>
      <c r="G9" s="13">
        <f t="shared" si="7"/>
        <v>1.6000000000000005</v>
      </c>
      <c r="H9" s="22">
        <v>5.6</v>
      </c>
      <c r="I9" s="12">
        <v>5</v>
      </c>
      <c r="J9" s="13">
        <f t="shared" si="8"/>
        <v>-0.5999999999999996</v>
      </c>
      <c r="K9" s="22">
        <f t="shared" si="9"/>
        <v>18.7</v>
      </c>
      <c r="L9" s="39">
        <f>C9+F9+I9</f>
        <v>25.4</v>
      </c>
      <c r="M9" s="13">
        <f t="shared" si="10"/>
        <v>6.699999999999999</v>
      </c>
      <c r="N9" s="103" t="s">
        <v>4</v>
      </c>
      <c r="O9" s="14">
        <v>9.5</v>
      </c>
      <c r="P9" s="12">
        <v>11.7</v>
      </c>
      <c r="Q9" s="13">
        <f t="shared" si="2"/>
        <v>2.1999999999999993</v>
      </c>
      <c r="R9" s="14">
        <v>4.6</v>
      </c>
      <c r="S9" s="12">
        <v>3.3</v>
      </c>
      <c r="T9" s="35">
        <f t="shared" si="3"/>
        <v>-1.2999999999999998</v>
      </c>
      <c r="U9" s="14">
        <v>8.8</v>
      </c>
      <c r="V9" s="12">
        <v>7.3</v>
      </c>
      <c r="W9" s="35">
        <f t="shared" si="11"/>
        <v>-1.5000000000000009</v>
      </c>
      <c r="X9" s="22">
        <f>O9+R9+U9</f>
        <v>22.9</v>
      </c>
      <c r="Y9" s="70">
        <f t="shared" si="12"/>
        <v>22.3</v>
      </c>
      <c r="Z9" s="15">
        <f t="shared" si="13"/>
        <v>-0.5999999999999979</v>
      </c>
      <c r="AA9" s="77" t="s">
        <v>4</v>
      </c>
      <c r="AB9" s="14">
        <v>11</v>
      </c>
      <c r="AC9" s="12">
        <v>-17.2</v>
      </c>
      <c r="AD9" s="35">
        <f t="shared" si="14"/>
        <v>-28.2</v>
      </c>
      <c r="AE9" s="14">
        <v>118</v>
      </c>
      <c r="AF9" s="12">
        <v>137.6</v>
      </c>
      <c r="AG9" s="35">
        <f t="shared" si="15"/>
        <v>19.599999999999994</v>
      </c>
      <c r="AH9" s="22">
        <v>112.1</v>
      </c>
      <c r="AI9" s="34">
        <v>16.949</v>
      </c>
      <c r="AJ9" s="35">
        <f t="shared" si="16"/>
        <v>-95.151</v>
      </c>
      <c r="AK9" s="22">
        <f t="shared" si="17"/>
        <v>241.1</v>
      </c>
      <c r="AL9" s="39">
        <f t="shared" si="18"/>
        <v>137.349</v>
      </c>
      <c r="AM9" s="35">
        <f t="shared" si="19"/>
        <v>-103.751</v>
      </c>
      <c r="AN9" s="77" t="s">
        <v>4</v>
      </c>
      <c r="AO9" s="14">
        <v>112.8</v>
      </c>
      <c r="AP9" s="34">
        <v>279.9</v>
      </c>
      <c r="AQ9" s="35">
        <f t="shared" si="4"/>
        <v>167.09999999999997</v>
      </c>
      <c r="AR9" s="14">
        <v>115.3</v>
      </c>
      <c r="AS9" s="12">
        <v>180.5</v>
      </c>
      <c r="AT9" s="13">
        <f t="shared" si="5"/>
        <v>65.2</v>
      </c>
      <c r="AU9" s="14">
        <v>117.6</v>
      </c>
      <c r="AV9" s="12">
        <f>Доходы!AB33</f>
        <v>81.18236</v>
      </c>
      <c r="AW9" s="13">
        <f t="shared" si="20"/>
        <v>-36.41763999999999</v>
      </c>
      <c r="AX9" s="14">
        <f>AO9+AR9+AU9</f>
        <v>345.7</v>
      </c>
      <c r="AY9" s="70">
        <f t="shared" si="0"/>
        <v>541.58236</v>
      </c>
      <c r="AZ9" s="430">
        <f t="shared" si="21"/>
        <v>195.88236</v>
      </c>
      <c r="BA9" s="72" t="s">
        <v>31</v>
      </c>
      <c r="BB9" s="56">
        <f>K9+X9+AK9+AX9</f>
        <v>628.4</v>
      </c>
      <c r="BC9" s="57">
        <f>L9+Y9+AL9+AY9</f>
        <v>726.63136</v>
      </c>
      <c r="BD9" s="92">
        <f aca="true" t="shared" si="24" ref="BD9:BD14">M9+Z9+AM9+AZ9</f>
        <v>98.23136</v>
      </c>
      <c r="BE9" s="58">
        <f t="shared" si="23"/>
        <v>115.6319796308084</v>
      </c>
      <c r="BG9" s="107"/>
    </row>
    <row r="10" spans="1:57" ht="12.75">
      <c r="A10" s="99" t="s">
        <v>5</v>
      </c>
      <c r="B10" s="22">
        <v>37.7</v>
      </c>
      <c r="C10" s="78">
        <f>C11+C12</f>
        <v>112.19999999999999</v>
      </c>
      <c r="D10" s="13">
        <f t="shared" si="6"/>
        <v>74.49999999999999</v>
      </c>
      <c r="E10" s="14">
        <v>25.3</v>
      </c>
      <c r="F10" s="12">
        <f>F11+F12</f>
        <v>83.9</v>
      </c>
      <c r="G10" s="13">
        <f t="shared" si="7"/>
        <v>58.60000000000001</v>
      </c>
      <c r="H10" s="14">
        <v>28.6</v>
      </c>
      <c r="I10" s="70">
        <f>I11+I12</f>
        <v>102</v>
      </c>
      <c r="J10" s="13">
        <f t="shared" si="8"/>
        <v>73.4</v>
      </c>
      <c r="K10" s="22">
        <f t="shared" si="9"/>
        <v>91.6</v>
      </c>
      <c r="L10" s="39">
        <f t="shared" si="9"/>
        <v>298.1</v>
      </c>
      <c r="M10" s="13">
        <f t="shared" si="10"/>
        <v>206.50000000000003</v>
      </c>
      <c r="N10" s="103" t="s">
        <v>5</v>
      </c>
      <c r="O10" s="14">
        <v>120.2</v>
      </c>
      <c r="P10" s="70">
        <f>P11+P12</f>
        <v>936.5</v>
      </c>
      <c r="Q10" s="13">
        <f t="shared" si="2"/>
        <v>816.3</v>
      </c>
      <c r="R10" s="14">
        <v>45.3</v>
      </c>
      <c r="S10" s="70">
        <f>S11+S12</f>
        <v>90</v>
      </c>
      <c r="T10" s="35">
        <f t="shared" si="3"/>
        <v>44.7</v>
      </c>
      <c r="U10" s="14">
        <v>30.6</v>
      </c>
      <c r="V10" s="70">
        <f>V11+V12</f>
        <v>66.7</v>
      </c>
      <c r="W10" s="35">
        <f t="shared" si="11"/>
        <v>36.1</v>
      </c>
      <c r="X10" s="22">
        <f>O10+R10+U10</f>
        <v>196.1</v>
      </c>
      <c r="Y10" s="39">
        <f t="shared" si="12"/>
        <v>1093.2</v>
      </c>
      <c r="Z10" s="15">
        <f t="shared" si="13"/>
        <v>897.1</v>
      </c>
      <c r="AA10" s="77" t="s">
        <v>5</v>
      </c>
      <c r="AB10" s="14">
        <v>175.5</v>
      </c>
      <c r="AC10" s="70">
        <f>AC11+AC12</f>
        <v>186.2</v>
      </c>
      <c r="AD10" s="35">
        <f t="shared" si="14"/>
        <v>10.699999999999989</v>
      </c>
      <c r="AE10" s="14">
        <v>216</v>
      </c>
      <c r="AF10" s="70">
        <f>AF11+AF12</f>
        <v>77.6</v>
      </c>
      <c r="AG10" s="35">
        <f t="shared" si="15"/>
        <v>-138.4</v>
      </c>
      <c r="AH10" s="22">
        <v>395.7</v>
      </c>
      <c r="AI10" s="70">
        <f>AI11+AI12</f>
        <v>1639.3509999999999</v>
      </c>
      <c r="AJ10" s="35">
        <f t="shared" si="16"/>
        <v>1243.6509999999998</v>
      </c>
      <c r="AK10" s="22">
        <f t="shared" si="17"/>
        <v>787.2</v>
      </c>
      <c r="AL10" s="39">
        <f t="shared" si="18"/>
        <v>1903.1509999999998</v>
      </c>
      <c r="AM10" s="35">
        <f t="shared" si="19"/>
        <v>1115.9509999999998</v>
      </c>
      <c r="AN10" s="77" t="s">
        <v>5</v>
      </c>
      <c r="AO10" s="14">
        <v>702.7</v>
      </c>
      <c r="AP10" s="34">
        <f>AP11+AP12</f>
        <v>1113.8</v>
      </c>
      <c r="AQ10" s="35">
        <f t="shared" si="4"/>
        <v>411.0999999999999</v>
      </c>
      <c r="AR10" s="14">
        <v>934.4</v>
      </c>
      <c r="AS10" s="12">
        <f>AS11+AS12</f>
        <v>1432.8</v>
      </c>
      <c r="AT10" s="13">
        <f t="shared" si="5"/>
        <v>498.4</v>
      </c>
      <c r="AU10" s="14">
        <v>588</v>
      </c>
      <c r="AV10" s="12">
        <f>AV11+AV12</f>
        <v>389.02469999999994</v>
      </c>
      <c r="AW10" s="13">
        <f t="shared" si="20"/>
        <v>-198.97530000000006</v>
      </c>
      <c r="AX10" s="22">
        <f>AO10+AR10+AU10</f>
        <v>2225.1</v>
      </c>
      <c r="AY10" s="70">
        <f t="shared" si="0"/>
        <v>2935.6247</v>
      </c>
      <c r="AZ10" s="430">
        <f t="shared" si="21"/>
        <v>710.5246999999999</v>
      </c>
      <c r="BA10" s="72" t="s">
        <v>25</v>
      </c>
      <c r="BB10" s="56">
        <f>K10+X10+AK10+AX10</f>
        <v>3300</v>
      </c>
      <c r="BC10" s="57">
        <f>L10+Y10+AL10+AY10</f>
        <v>6230.075699999999</v>
      </c>
      <c r="BD10" s="92">
        <f t="shared" si="24"/>
        <v>2930.0757</v>
      </c>
      <c r="BE10" s="58">
        <f t="shared" si="23"/>
        <v>188.79017272727273</v>
      </c>
    </row>
    <row r="11" spans="1:57" ht="12.75">
      <c r="A11" s="108" t="s">
        <v>6</v>
      </c>
      <c r="B11" s="22">
        <v>22.1</v>
      </c>
      <c r="C11" s="47">
        <v>66.8</v>
      </c>
      <c r="D11" s="25">
        <f>C12-B11</f>
        <v>23.299999999999997</v>
      </c>
      <c r="E11" s="14">
        <v>25.3</v>
      </c>
      <c r="F11" s="474">
        <v>46.8</v>
      </c>
      <c r="G11" s="25">
        <f t="shared" si="7"/>
        <v>21.499999999999996</v>
      </c>
      <c r="H11" s="14">
        <v>28.6</v>
      </c>
      <c r="I11" s="474">
        <v>18.1</v>
      </c>
      <c r="J11" s="25">
        <f t="shared" si="8"/>
        <v>-10.5</v>
      </c>
      <c r="K11" s="22">
        <f t="shared" si="9"/>
        <v>76</v>
      </c>
      <c r="L11" s="49">
        <f t="shared" si="9"/>
        <v>131.7</v>
      </c>
      <c r="M11" s="25">
        <f t="shared" si="10"/>
        <v>55.69999999999999</v>
      </c>
      <c r="N11" s="109" t="s">
        <v>6</v>
      </c>
      <c r="O11" s="14">
        <v>65.8</v>
      </c>
      <c r="P11" s="474">
        <v>29.7</v>
      </c>
      <c r="Q11" s="25">
        <f t="shared" si="2"/>
        <v>-36.099999999999994</v>
      </c>
      <c r="R11" s="14">
        <v>45.3</v>
      </c>
      <c r="S11" s="474">
        <v>15.8</v>
      </c>
      <c r="T11" s="37">
        <f t="shared" si="3"/>
        <v>-29.499999999999996</v>
      </c>
      <c r="U11" s="14">
        <v>30.6</v>
      </c>
      <c r="V11" s="474">
        <v>54.7</v>
      </c>
      <c r="W11" s="37">
        <f t="shared" si="11"/>
        <v>24.1</v>
      </c>
      <c r="X11" s="22">
        <f>O11+U11+R11</f>
        <v>141.7</v>
      </c>
      <c r="Y11" s="49">
        <f t="shared" si="12"/>
        <v>100.2</v>
      </c>
      <c r="Z11" s="26">
        <f t="shared" si="13"/>
        <v>-41.499999999999986</v>
      </c>
      <c r="AA11" s="79" t="s">
        <v>6</v>
      </c>
      <c r="AB11" s="14">
        <v>125.5</v>
      </c>
      <c r="AC11" s="474">
        <v>80.2</v>
      </c>
      <c r="AD11" s="37">
        <f t="shared" si="14"/>
        <v>-45.3</v>
      </c>
      <c r="AE11" s="14">
        <v>136</v>
      </c>
      <c r="AF11" s="47">
        <v>42.1</v>
      </c>
      <c r="AG11" s="37">
        <f t="shared" si="15"/>
        <v>-93.9</v>
      </c>
      <c r="AH11" s="22">
        <v>395.7</v>
      </c>
      <c r="AI11" s="36">
        <v>128.302</v>
      </c>
      <c r="AJ11" s="37">
        <f t="shared" si="16"/>
        <v>-267.398</v>
      </c>
      <c r="AK11" s="22">
        <f t="shared" si="17"/>
        <v>657.2</v>
      </c>
      <c r="AL11" s="49">
        <f t="shared" si="18"/>
        <v>250.602</v>
      </c>
      <c r="AM11" s="37">
        <f t="shared" si="19"/>
        <v>-406.59800000000007</v>
      </c>
      <c r="AN11" s="79" t="s">
        <v>6</v>
      </c>
      <c r="AO11" s="14">
        <v>702.7</v>
      </c>
      <c r="AP11" s="36">
        <v>1057.7</v>
      </c>
      <c r="AQ11" s="37">
        <f t="shared" si="4"/>
        <v>355</v>
      </c>
      <c r="AR11" s="14">
        <v>759.4</v>
      </c>
      <c r="AS11" s="25">
        <v>1415.2</v>
      </c>
      <c r="AT11" s="25">
        <f t="shared" si="5"/>
        <v>655.8000000000001</v>
      </c>
      <c r="AU11" s="14">
        <v>463</v>
      </c>
      <c r="AV11" s="25">
        <f>Доходы!AB44</f>
        <v>389.02669999999995</v>
      </c>
      <c r="AW11" s="25">
        <f t="shared" si="20"/>
        <v>-73.97330000000005</v>
      </c>
      <c r="AX11" s="22">
        <f>AO11+AU11+AR11</f>
        <v>1925.1</v>
      </c>
      <c r="AY11" s="14">
        <f t="shared" si="0"/>
        <v>2861.9267</v>
      </c>
      <c r="AZ11" s="431">
        <f t="shared" si="21"/>
        <v>936.8267000000001</v>
      </c>
      <c r="BA11" s="24" t="s">
        <v>6</v>
      </c>
      <c r="BB11" s="56">
        <f>K11+X11+AK11+AX11</f>
        <v>2800</v>
      </c>
      <c r="BC11" s="57">
        <f>C11+F11+I11+P11+S11+V11+AC11+AF11+AI11+AP11+AS11+AV11</f>
        <v>3344.4287</v>
      </c>
      <c r="BD11" s="92">
        <f t="shared" si="24"/>
        <v>544.4286999999999</v>
      </c>
      <c r="BE11" s="58">
        <f>BC11/BB11*100</f>
        <v>119.44388214285715</v>
      </c>
    </row>
    <row r="12" spans="1:57" ht="12.75">
      <c r="A12" s="108" t="s">
        <v>7</v>
      </c>
      <c r="B12" s="22">
        <v>15.6</v>
      </c>
      <c r="C12" s="47">
        <v>45.4</v>
      </c>
      <c r="D12" s="25">
        <f>C11-B12</f>
        <v>51.199999999999996</v>
      </c>
      <c r="E12" s="14">
        <v>0</v>
      </c>
      <c r="F12" s="474">
        <v>37.1</v>
      </c>
      <c r="G12" s="25">
        <f t="shared" si="7"/>
        <v>37.1</v>
      </c>
      <c r="H12" s="14">
        <v>0</v>
      </c>
      <c r="I12" s="474">
        <v>83.9</v>
      </c>
      <c r="J12" s="25">
        <f t="shared" si="8"/>
        <v>83.9</v>
      </c>
      <c r="K12" s="22">
        <f t="shared" si="9"/>
        <v>15.6</v>
      </c>
      <c r="L12" s="49">
        <f t="shared" si="9"/>
        <v>166.4</v>
      </c>
      <c r="M12" s="25">
        <f t="shared" si="10"/>
        <v>150.8</v>
      </c>
      <c r="N12" s="109" t="s">
        <v>7</v>
      </c>
      <c r="O12" s="14">
        <v>54.4</v>
      </c>
      <c r="P12" s="474">
        <v>906.8</v>
      </c>
      <c r="Q12" s="25">
        <f t="shared" si="2"/>
        <v>852.4</v>
      </c>
      <c r="R12" s="14">
        <v>0</v>
      </c>
      <c r="S12" s="474">
        <v>74.2</v>
      </c>
      <c r="T12" s="37">
        <f t="shared" si="3"/>
        <v>74.2</v>
      </c>
      <c r="U12" s="14">
        <v>0</v>
      </c>
      <c r="V12" s="474">
        <v>12</v>
      </c>
      <c r="W12" s="37">
        <f t="shared" si="11"/>
        <v>12</v>
      </c>
      <c r="X12" s="22">
        <f>O12+U12+U12</f>
        <v>54.4</v>
      </c>
      <c r="Y12" s="49">
        <f t="shared" si="12"/>
        <v>993</v>
      </c>
      <c r="Z12" s="26">
        <f t="shared" si="13"/>
        <v>938.6</v>
      </c>
      <c r="AA12" s="79" t="s">
        <v>7</v>
      </c>
      <c r="AB12" s="14">
        <v>50</v>
      </c>
      <c r="AC12" s="474">
        <v>106</v>
      </c>
      <c r="AD12" s="37">
        <f t="shared" si="14"/>
        <v>56</v>
      </c>
      <c r="AE12" s="14">
        <v>80</v>
      </c>
      <c r="AF12" s="47">
        <v>35.5</v>
      </c>
      <c r="AG12" s="37">
        <f t="shared" si="15"/>
        <v>-44.5</v>
      </c>
      <c r="AH12" s="22">
        <v>0</v>
      </c>
      <c r="AI12" s="36">
        <v>1511.049</v>
      </c>
      <c r="AJ12" s="37">
        <f t="shared" si="16"/>
        <v>1511.049</v>
      </c>
      <c r="AK12" s="22">
        <f t="shared" si="17"/>
        <v>130</v>
      </c>
      <c r="AL12" s="49">
        <f>AC12+AF12+AI12</f>
        <v>1652.549</v>
      </c>
      <c r="AM12" s="37">
        <f t="shared" si="19"/>
        <v>1522.549</v>
      </c>
      <c r="AN12" s="79" t="s">
        <v>7</v>
      </c>
      <c r="AO12" s="14">
        <v>0</v>
      </c>
      <c r="AP12" s="36">
        <v>56.1</v>
      </c>
      <c r="AQ12" s="37">
        <f t="shared" si="4"/>
        <v>56.1</v>
      </c>
      <c r="AR12" s="14">
        <v>175</v>
      </c>
      <c r="AS12" s="25">
        <v>17.6</v>
      </c>
      <c r="AT12" s="25">
        <f t="shared" si="5"/>
        <v>-157.4</v>
      </c>
      <c r="AU12" s="14">
        <v>125</v>
      </c>
      <c r="AV12" s="25">
        <f>Доходы!AB39</f>
        <v>-0.002</v>
      </c>
      <c r="AW12" s="25">
        <f t="shared" si="20"/>
        <v>-125.002</v>
      </c>
      <c r="AX12" s="14">
        <f>AO12+AU12+AR12</f>
        <v>300</v>
      </c>
      <c r="AY12" s="14">
        <f t="shared" si="0"/>
        <v>73.69800000000001</v>
      </c>
      <c r="AZ12" s="431">
        <f t="shared" si="21"/>
        <v>-226.302</v>
      </c>
      <c r="BA12" s="24" t="s">
        <v>7</v>
      </c>
      <c r="BB12" s="56">
        <f>K12+X12+AK12+AX12</f>
        <v>500</v>
      </c>
      <c r="BC12" s="57">
        <f>C12+F12+I12+P12+S12+V12+AC12+AF12+AI12+AP12+AS12+AV12</f>
        <v>2885.647</v>
      </c>
      <c r="BD12" s="92">
        <f t="shared" si="24"/>
        <v>2385.647</v>
      </c>
      <c r="BE12" s="58">
        <f>BC12/BB12*100</f>
        <v>577.1294</v>
      </c>
    </row>
    <row r="13" spans="1:57" ht="13.5" thickBot="1">
      <c r="A13" s="110" t="s">
        <v>33</v>
      </c>
      <c r="B13" s="406">
        <v>0</v>
      </c>
      <c r="C13" s="46">
        <v>1.2</v>
      </c>
      <c r="D13" s="17">
        <f t="shared" si="6"/>
        <v>1.2</v>
      </c>
      <c r="E13" s="405">
        <v>1</v>
      </c>
      <c r="F13" s="46">
        <v>0.2</v>
      </c>
      <c r="G13" s="17">
        <f t="shared" si="7"/>
        <v>-0.8</v>
      </c>
      <c r="H13" s="405">
        <v>1</v>
      </c>
      <c r="I13" s="46">
        <v>5.3</v>
      </c>
      <c r="J13" s="17">
        <f t="shared" si="8"/>
        <v>4.3</v>
      </c>
      <c r="K13" s="405">
        <f t="shared" si="9"/>
        <v>2</v>
      </c>
      <c r="L13" s="40">
        <f t="shared" si="9"/>
        <v>6.699999999999999</v>
      </c>
      <c r="M13" s="17">
        <f t="shared" si="10"/>
        <v>4.699999999999999</v>
      </c>
      <c r="N13" s="111" t="s">
        <v>33</v>
      </c>
      <c r="O13" s="405">
        <v>1</v>
      </c>
      <c r="P13" s="46">
        <v>0.6</v>
      </c>
      <c r="Q13" s="13">
        <f t="shared" si="2"/>
        <v>-0.4</v>
      </c>
      <c r="R13" s="405">
        <v>2</v>
      </c>
      <c r="S13" s="46">
        <v>0.3</v>
      </c>
      <c r="T13" s="35">
        <f t="shared" si="3"/>
        <v>-1.7</v>
      </c>
      <c r="U13" s="405">
        <v>2</v>
      </c>
      <c r="V13" s="46">
        <v>0</v>
      </c>
      <c r="W13" s="38">
        <f t="shared" si="11"/>
        <v>-2</v>
      </c>
      <c r="X13" s="23">
        <f>O13+R13+U13</f>
        <v>5</v>
      </c>
      <c r="Y13" s="386">
        <f t="shared" si="12"/>
        <v>0.8999999999999999</v>
      </c>
      <c r="Z13" s="112">
        <f t="shared" si="13"/>
        <v>-4.1</v>
      </c>
      <c r="AA13" s="80" t="s">
        <v>33</v>
      </c>
      <c r="AB13" s="405">
        <v>2.1</v>
      </c>
      <c r="AC13" s="46">
        <v>0</v>
      </c>
      <c r="AD13" s="38">
        <f t="shared" si="14"/>
        <v>-2.1</v>
      </c>
      <c r="AE13" s="405">
        <v>2.5</v>
      </c>
      <c r="AF13" s="46">
        <v>0.3</v>
      </c>
      <c r="AG13" s="38">
        <f t="shared" si="15"/>
        <v>-2.2</v>
      </c>
      <c r="AH13" s="23">
        <v>2.9</v>
      </c>
      <c r="AI13" s="34">
        <v>0.4</v>
      </c>
      <c r="AJ13" s="38">
        <f t="shared" si="16"/>
        <v>-2.5</v>
      </c>
      <c r="AK13" s="23">
        <f t="shared" si="17"/>
        <v>7.5</v>
      </c>
      <c r="AL13" s="40">
        <f t="shared" si="18"/>
        <v>0.7</v>
      </c>
      <c r="AM13" s="38">
        <f t="shared" si="19"/>
        <v>-6.8</v>
      </c>
      <c r="AN13" s="80" t="s">
        <v>33</v>
      </c>
      <c r="AO13" s="405">
        <v>2.9</v>
      </c>
      <c r="AP13" s="34">
        <v>0.8</v>
      </c>
      <c r="AQ13" s="35">
        <f t="shared" si="4"/>
        <v>-2.0999999999999996</v>
      </c>
      <c r="AR13" s="405">
        <v>2.5</v>
      </c>
      <c r="AS13" s="12">
        <v>1.3</v>
      </c>
      <c r="AT13" s="13">
        <f t="shared" si="5"/>
        <v>-1.2</v>
      </c>
      <c r="AU13" s="405">
        <v>0</v>
      </c>
      <c r="AV13" s="12">
        <f>Доходы!AB50</f>
        <v>0</v>
      </c>
      <c r="AW13" s="17">
        <f t="shared" si="20"/>
        <v>0</v>
      </c>
      <c r="AX13" s="405">
        <f>AO13+AR13+AU13</f>
        <v>5.4</v>
      </c>
      <c r="AY13" s="432">
        <f t="shared" si="0"/>
        <v>2.1</v>
      </c>
      <c r="AZ13" s="433">
        <f t="shared" si="21"/>
        <v>-3.3000000000000003</v>
      </c>
      <c r="BA13" s="72" t="s">
        <v>36</v>
      </c>
      <c r="BB13" s="56">
        <f aca="true" t="shared" si="25" ref="BB13:BB20">K13+X13+AK13+AX13</f>
        <v>19.9</v>
      </c>
      <c r="BC13" s="57">
        <f>L13+Y13+AL13+AY13</f>
        <v>10.399999999999999</v>
      </c>
      <c r="BD13" s="92">
        <f t="shared" si="24"/>
        <v>-9.5</v>
      </c>
      <c r="BE13" s="58">
        <f t="shared" si="23"/>
        <v>52.26130653266331</v>
      </c>
    </row>
    <row r="14" spans="1:57" ht="16.5" customHeight="1" thickBot="1">
      <c r="A14" s="113" t="s">
        <v>34</v>
      </c>
      <c r="B14" s="85">
        <f>B5+B7+B9+B10+B8+B13+B6</f>
        <v>191.39999999999998</v>
      </c>
      <c r="C14" s="85">
        <f>C5+C7+C9+C10+C8+C13+C6</f>
        <v>266.8999999999999</v>
      </c>
      <c r="D14" s="18">
        <f aca="true" t="shared" si="26" ref="D14:J14">D5+D7+D9+D10+D8+D13+D6</f>
        <v>75.49999999999999</v>
      </c>
      <c r="E14" s="85">
        <f t="shared" si="26"/>
        <v>185.3</v>
      </c>
      <c r="F14" s="85">
        <f>F5+F7+F9+F10+F8+F13+F6</f>
        <v>324.2</v>
      </c>
      <c r="G14" s="18">
        <f t="shared" si="26"/>
        <v>138.89999999999998</v>
      </c>
      <c r="H14" s="85">
        <f t="shared" si="26"/>
        <v>542.2</v>
      </c>
      <c r="I14" s="18">
        <f>I5+I7+I9+I10+I8+I13+I6</f>
        <v>1044.6000000000001</v>
      </c>
      <c r="J14" s="18">
        <f t="shared" si="26"/>
        <v>502.40000000000003</v>
      </c>
      <c r="K14" s="85">
        <f>K5+K7+K9+K10+K8+K13+K6</f>
        <v>918.9000000000001</v>
      </c>
      <c r="L14" s="85">
        <f>L5+L7+L9+L10+L8+L13+L6</f>
        <v>1635.7</v>
      </c>
      <c r="M14" s="18">
        <f>M5+M7+M9+M10+M8+M13+M6</f>
        <v>716.8000000000002</v>
      </c>
      <c r="N14" s="114" t="s">
        <v>34</v>
      </c>
      <c r="O14" s="85">
        <f>O5+O7+O9+O10+O8+O13+O6</f>
        <v>580.6</v>
      </c>
      <c r="P14" s="383">
        <f>P5+P7+P9+P10+P8+P13+P6</f>
        <v>1285.8999999999999</v>
      </c>
      <c r="Q14" s="76">
        <f aca="true" t="shared" si="27" ref="Q14:Z14">Q5+Q7+Q9+Q10+Q8+Q13+Q6</f>
        <v>705.3</v>
      </c>
      <c r="R14" s="85">
        <f>R5+R7+R9+R10+R8+R13+R6</f>
        <v>240.59999999999997</v>
      </c>
      <c r="S14" s="383">
        <f>S5+S7+S9+S10+S8+S13+S6</f>
        <v>295.7</v>
      </c>
      <c r="T14" s="76">
        <f t="shared" si="27"/>
        <v>55.10000000000001</v>
      </c>
      <c r="U14" s="85">
        <f t="shared" si="27"/>
        <v>223.20000000000002</v>
      </c>
      <c r="V14" s="383">
        <f>V5+V7+V9+V10+V8+V13+V6</f>
        <v>309.3</v>
      </c>
      <c r="W14" s="85">
        <f t="shared" si="27"/>
        <v>86.1</v>
      </c>
      <c r="X14" s="85">
        <f t="shared" si="27"/>
        <v>1044.4</v>
      </c>
      <c r="Y14" s="18">
        <f>Y5+Y7+Y9+Y10+Y8+Y13+Y6</f>
        <v>1890.9</v>
      </c>
      <c r="Z14" s="76">
        <f t="shared" si="27"/>
        <v>846.4999999999999</v>
      </c>
      <c r="AA14" s="11" t="s">
        <v>34</v>
      </c>
      <c r="AB14" s="85">
        <f aca="true" t="shared" si="28" ref="AB14:AM14">AB5+AB7+AB9+AB10+AB8+AB13+AB6</f>
        <v>384.6</v>
      </c>
      <c r="AC14" s="383">
        <f>AC5+AC7+AC9+AC10+AC8+AC13+AC6</f>
        <v>562.7</v>
      </c>
      <c r="AD14" s="85">
        <f t="shared" si="28"/>
        <v>178.10000000000002</v>
      </c>
      <c r="AE14" s="85">
        <f t="shared" si="28"/>
        <v>533.7</v>
      </c>
      <c r="AF14" s="383">
        <f>AF5+AF7+AF9+AF10+AF8+AF13+AF6</f>
        <v>583.6</v>
      </c>
      <c r="AG14" s="85">
        <f t="shared" si="28"/>
        <v>49.89999999999999</v>
      </c>
      <c r="AH14" s="85">
        <f t="shared" si="28"/>
        <v>710.6</v>
      </c>
      <c r="AI14" s="85">
        <f>AI5+AI7+AI9+AI10+AI8+AI13+AI6</f>
        <v>2011.47</v>
      </c>
      <c r="AJ14" s="85">
        <f t="shared" si="28"/>
        <v>1300.87</v>
      </c>
      <c r="AK14" s="85">
        <f t="shared" si="28"/>
        <v>1628.9</v>
      </c>
      <c r="AL14" s="85">
        <f t="shared" si="28"/>
        <v>3157.7699999999995</v>
      </c>
      <c r="AM14" s="85">
        <f t="shared" si="28"/>
        <v>1528.8699999999997</v>
      </c>
      <c r="AN14" s="11" t="s">
        <v>34</v>
      </c>
      <c r="AO14" s="85">
        <f aca="true" t="shared" si="29" ref="AO14:AU14">AO5+AO7+AO9+AO10+AO8+AO13+AO6</f>
        <v>1038.9</v>
      </c>
      <c r="AP14" s="85">
        <f>AP5+AP7+AP9+AP10+AP8+AP13+AP6</f>
        <v>1640.6</v>
      </c>
      <c r="AQ14" s="85">
        <f t="shared" si="29"/>
        <v>601.6999999999998</v>
      </c>
      <c r="AR14" s="85">
        <f t="shared" si="29"/>
        <v>1277.2</v>
      </c>
      <c r="AS14" s="18">
        <f>AS5+AS7+AS9+AS10+AS8+AS13+AS6</f>
        <v>1853.9999999999998</v>
      </c>
      <c r="AT14" s="18">
        <f t="shared" si="29"/>
        <v>576.8</v>
      </c>
      <c r="AU14" s="85">
        <f t="shared" si="29"/>
        <v>910</v>
      </c>
      <c r="AV14" s="18">
        <f>AV5+AV7+AV9+AV10+AV8+AV13+AV6</f>
        <v>723.1412399999999</v>
      </c>
      <c r="AW14" s="18">
        <f>AW5+AW7+AW9+AW10+AW8+AW13+AW6</f>
        <v>-186.85876000000002</v>
      </c>
      <c r="AX14" s="18">
        <f>AX5+AX7+AX9+AX10+AX8+AX13+AX6</f>
        <v>3226.1</v>
      </c>
      <c r="AY14" s="18">
        <f>AY5+AY7+AY9+AY10+AY8+AY13+AY6</f>
        <v>4217.74124</v>
      </c>
      <c r="AZ14" s="434">
        <f>AZ5+AZ7+AZ9+AZ10+AZ8+AZ13+AZ6</f>
        <v>991.64124</v>
      </c>
      <c r="BA14" s="20" t="s">
        <v>34</v>
      </c>
      <c r="BB14" s="59">
        <f t="shared" si="25"/>
        <v>6818.3</v>
      </c>
      <c r="BC14" s="60">
        <f>BC5+BC6+BC7+BC8+BC9+BC10+BC13</f>
        <v>10902.11124</v>
      </c>
      <c r="BD14" s="59">
        <f t="shared" si="24"/>
        <v>4083.81124</v>
      </c>
      <c r="BE14" s="61">
        <f t="shared" si="23"/>
        <v>159.89486000909318</v>
      </c>
    </row>
    <row r="15" spans="1:57" ht="12.75">
      <c r="A15" s="115" t="s">
        <v>75</v>
      </c>
      <c r="B15" s="359">
        <v>0</v>
      </c>
      <c r="C15" s="19">
        <v>23.9</v>
      </c>
      <c r="D15" s="116">
        <f>C15-B15</f>
        <v>23.9</v>
      </c>
      <c r="E15" s="359">
        <v>0</v>
      </c>
      <c r="F15" s="19">
        <v>3.5</v>
      </c>
      <c r="G15" s="116">
        <f>F15-E15</f>
        <v>3.5</v>
      </c>
      <c r="H15" s="359">
        <v>0</v>
      </c>
      <c r="I15" s="19">
        <v>31.2</v>
      </c>
      <c r="J15" s="116">
        <f>I15-H15</f>
        <v>31.2</v>
      </c>
      <c r="K15" s="359">
        <f aca="true" t="shared" si="30" ref="K15:L18">B15+E15+H15</f>
        <v>0</v>
      </c>
      <c r="L15" s="117">
        <f>C15+F15+I15</f>
        <v>58.599999999999994</v>
      </c>
      <c r="M15" s="116">
        <f>L15-K15</f>
        <v>58.599999999999994</v>
      </c>
      <c r="N15" s="115" t="s">
        <v>75</v>
      </c>
      <c r="O15" s="359">
        <v>0</v>
      </c>
      <c r="P15" s="19">
        <v>3.5</v>
      </c>
      <c r="Q15" s="116">
        <f>P15-O15</f>
        <v>3.5</v>
      </c>
      <c r="R15" s="359">
        <v>0</v>
      </c>
      <c r="S15" s="19">
        <v>19.6</v>
      </c>
      <c r="T15" s="119">
        <f>S15-R15</f>
        <v>19.6</v>
      </c>
      <c r="U15" s="359">
        <v>0</v>
      </c>
      <c r="V15" s="19">
        <v>3.5</v>
      </c>
      <c r="W15" s="119">
        <f>V15-U15</f>
        <v>3.5</v>
      </c>
      <c r="X15" s="94">
        <f aca="true" t="shared" si="31" ref="X15:Y18">O15+R15+U15</f>
        <v>0</v>
      </c>
      <c r="Y15" s="117">
        <f t="shared" si="31"/>
        <v>26.6</v>
      </c>
      <c r="Z15" s="118">
        <f>Y15-X15</f>
        <v>26.6</v>
      </c>
      <c r="AA15" s="115" t="s">
        <v>75</v>
      </c>
      <c r="AB15" s="359">
        <v>0</v>
      </c>
      <c r="AC15" s="19">
        <v>3.5</v>
      </c>
      <c r="AD15" s="119">
        <f>AC15-AB15</f>
        <v>3.5</v>
      </c>
      <c r="AE15" s="359">
        <v>0</v>
      </c>
      <c r="AF15" s="19">
        <v>42.1</v>
      </c>
      <c r="AG15" s="119">
        <f>AF15-AE15</f>
        <v>42.1</v>
      </c>
      <c r="AH15" s="359">
        <v>0</v>
      </c>
      <c r="AI15" s="34">
        <v>3.5</v>
      </c>
      <c r="AJ15" s="119">
        <f>AI15-AH15</f>
        <v>3.5</v>
      </c>
      <c r="AK15" s="94">
        <f aca="true" t="shared" si="32" ref="AK15:AL17">AB15+AE15+AH15</f>
        <v>0</v>
      </c>
      <c r="AL15" s="117">
        <f t="shared" si="32"/>
        <v>49.1</v>
      </c>
      <c r="AM15" s="119">
        <f>AL15-AK15</f>
        <v>49.1</v>
      </c>
      <c r="AN15" s="115" t="s">
        <v>75</v>
      </c>
      <c r="AO15" s="359">
        <v>0</v>
      </c>
      <c r="AP15" s="34">
        <v>3.5</v>
      </c>
      <c r="AQ15" s="119">
        <f>AP15-AO15</f>
        <v>3.5</v>
      </c>
      <c r="AR15" s="359">
        <v>0</v>
      </c>
      <c r="AS15" s="19">
        <v>22.8</v>
      </c>
      <c r="AT15" s="116">
        <f>AS15-AR15</f>
        <v>22.8</v>
      </c>
      <c r="AU15" s="359">
        <v>0</v>
      </c>
      <c r="AV15" s="19">
        <f>Доходы!AB54</f>
        <v>3.5311</v>
      </c>
      <c r="AW15" s="116">
        <f>AV15-AU15</f>
        <v>3.5311</v>
      </c>
      <c r="AX15" s="359">
        <v>0</v>
      </c>
      <c r="AY15" s="435">
        <f>AP15+AS15+AV15</f>
        <v>29.8311</v>
      </c>
      <c r="AZ15" s="436">
        <f>AY15-AX15</f>
        <v>29.8311</v>
      </c>
      <c r="BA15" s="93" t="s">
        <v>75</v>
      </c>
      <c r="BB15" s="56">
        <f aca="true" t="shared" si="33" ref="BB15:BD16">K15+X15+AK15+AX15</f>
        <v>0</v>
      </c>
      <c r="BC15" s="57">
        <f>L15+Y15+AL15+AY15</f>
        <v>164.13109999999998</v>
      </c>
      <c r="BD15" s="92">
        <f t="shared" si="33"/>
        <v>164.13109999999998</v>
      </c>
      <c r="BE15" s="58" t="e">
        <f>BC15/BB15*100</f>
        <v>#DIV/0!</v>
      </c>
    </row>
    <row r="16" spans="1:57" ht="12.75">
      <c r="A16" s="81" t="s">
        <v>54</v>
      </c>
      <c r="B16" s="14">
        <v>0</v>
      </c>
      <c r="C16" s="12">
        <v>0</v>
      </c>
      <c r="D16" s="13">
        <f>C16-B16</f>
        <v>0</v>
      </c>
      <c r="E16" s="14">
        <v>0</v>
      </c>
      <c r="F16" s="120"/>
      <c r="G16" s="13">
        <f>F16-E16</f>
        <v>0</v>
      </c>
      <c r="H16" s="14">
        <v>0</v>
      </c>
      <c r="I16" s="12"/>
      <c r="J16" s="13">
        <f>I16-H16</f>
        <v>0</v>
      </c>
      <c r="K16" s="14">
        <f t="shared" si="30"/>
        <v>0</v>
      </c>
      <c r="L16" s="39">
        <f t="shared" si="30"/>
        <v>0</v>
      </c>
      <c r="M16" s="13">
        <f>L16-K16</f>
        <v>0</v>
      </c>
      <c r="N16" s="121" t="s">
        <v>54</v>
      </c>
      <c r="O16" s="14">
        <v>1.3</v>
      </c>
      <c r="P16" s="12">
        <v>0</v>
      </c>
      <c r="Q16" s="116">
        <f>P16-O16</f>
        <v>-1.3</v>
      </c>
      <c r="R16" s="14">
        <v>1.2</v>
      </c>
      <c r="S16" s="12">
        <v>1.7</v>
      </c>
      <c r="T16" s="119">
        <f>S16-R16</f>
        <v>0.5</v>
      </c>
      <c r="U16" s="14">
        <v>1.7</v>
      </c>
      <c r="V16" s="12">
        <v>0.5</v>
      </c>
      <c r="W16" s="35">
        <f>V16-U16</f>
        <v>-1.2</v>
      </c>
      <c r="X16" s="22">
        <f t="shared" si="31"/>
        <v>4.2</v>
      </c>
      <c r="Y16" s="39">
        <f>P16+S16+V16</f>
        <v>2.2</v>
      </c>
      <c r="Z16" s="15">
        <f>Y16-X16</f>
        <v>-2</v>
      </c>
      <c r="AA16" s="122" t="s">
        <v>54</v>
      </c>
      <c r="AB16" s="14">
        <v>1.4</v>
      </c>
      <c r="AC16" s="12">
        <v>0</v>
      </c>
      <c r="AD16" s="35">
        <f>AC16-AB16</f>
        <v>-1.4</v>
      </c>
      <c r="AE16" s="14">
        <v>0</v>
      </c>
      <c r="AF16" s="12">
        <v>3</v>
      </c>
      <c r="AG16" s="35">
        <f>AF16-AE16</f>
        <v>3</v>
      </c>
      <c r="AH16" s="14">
        <v>0</v>
      </c>
      <c r="AI16" s="34">
        <f>Доходы!AB57</f>
        <v>0</v>
      </c>
      <c r="AJ16" s="35">
        <f>AI16-AH16</f>
        <v>0</v>
      </c>
      <c r="AK16" s="22">
        <f t="shared" si="32"/>
        <v>1.4</v>
      </c>
      <c r="AL16" s="39">
        <f t="shared" si="32"/>
        <v>3</v>
      </c>
      <c r="AM16" s="35">
        <f>AL16-AK16</f>
        <v>1.6</v>
      </c>
      <c r="AN16" s="106" t="s">
        <v>54</v>
      </c>
      <c r="AO16" s="14">
        <v>0</v>
      </c>
      <c r="AP16" s="34">
        <v>0</v>
      </c>
      <c r="AQ16" s="119">
        <f>AP16-AO16</f>
        <v>0</v>
      </c>
      <c r="AR16" s="14">
        <v>0</v>
      </c>
      <c r="AS16" s="12">
        <v>3</v>
      </c>
      <c r="AT16" s="116">
        <f>AS16-AR16</f>
        <v>3</v>
      </c>
      <c r="AU16" s="14">
        <v>0</v>
      </c>
      <c r="AV16" s="12">
        <f>Доходы!AB57</f>
        <v>0</v>
      </c>
      <c r="AW16" s="13">
        <f>AV16-AU16</f>
        <v>0</v>
      </c>
      <c r="AX16" s="14">
        <f>AO16+AR16+AU16</f>
        <v>0</v>
      </c>
      <c r="AY16" s="70">
        <f>AP16+AS16+AV16</f>
        <v>3</v>
      </c>
      <c r="AZ16" s="430">
        <f>AY16-AX16</f>
        <v>3</v>
      </c>
      <c r="BA16" s="72" t="s">
        <v>54</v>
      </c>
      <c r="BB16" s="56">
        <f>K16+X16+AK16+AX16</f>
        <v>5.6</v>
      </c>
      <c r="BC16" s="57">
        <f t="shared" si="33"/>
        <v>8.2</v>
      </c>
      <c r="BD16" s="92">
        <f t="shared" si="33"/>
        <v>2.6</v>
      </c>
      <c r="BE16" s="58">
        <f>BC16/BB16*100</f>
        <v>146.42857142857142</v>
      </c>
    </row>
    <row r="17" spans="1:57" ht="12.75">
      <c r="A17" s="123" t="s">
        <v>42</v>
      </c>
      <c r="B17" s="14">
        <v>0</v>
      </c>
      <c r="C17" s="12">
        <v>0</v>
      </c>
      <c r="D17" s="13">
        <f>C17-B17</f>
        <v>0</v>
      </c>
      <c r="E17" s="14">
        <v>0</v>
      </c>
      <c r="F17" s="82"/>
      <c r="G17" s="17">
        <f>F17-E17</f>
        <v>0</v>
      </c>
      <c r="H17" s="405">
        <v>0</v>
      </c>
      <c r="I17" s="82"/>
      <c r="J17" s="17">
        <f>I17-H17</f>
        <v>0</v>
      </c>
      <c r="K17" s="405">
        <f t="shared" si="30"/>
        <v>0</v>
      </c>
      <c r="L17" s="40">
        <f t="shared" si="30"/>
        <v>0</v>
      </c>
      <c r="M17" s="17">
        <f>L17-K17</f>
        <v>0</v>
      </c>
      <c r="N17" s="124" t="s">
        <v>42</v>
      </c>
      <c r="O17" s="405">
        <v>0</v>
      </c>
      <c r="P17" s="82">
        <v>0</v>
      </c>
      <c r="Q17" s="116">
        <f>P17-O17</f>
        <v>0</v>
      </c>
      <c r="R17" s="405">
        <v>0</v>
      </c>
      <c r="S17" s="82">
        <v>0</v>
      </c>
      <c r="T17" s="119">
        <f>S17-R17</f>
        <v>0</v>
      </c>
      <c r="U17" s="405">
        <v>0</v>
      </c>
      <c r="V17" s="82">
        <v>0</v>
      </c>
      <c r="W17" s="38">
        <f>V17-U17</f>
        <v>0</v>
      </c>
      <c r="X17" s="23">
        <f t="shared" si="31"/>
        <v>0</v>
      </c>
      <c r="Y17" s="40">
        <f t="shared" si="31"/>
        <v>0</v>
      </c>
      <c r="Z17" s="112">
        <f>Y17-X17</f>
        <v>0</v>
      </c>
      <c r="AA17" s="122" t="s">
        <v>42</v>
      </c>
      <c r="AB17" s="405">
        <v>0</v>
      </c>
      <c r="AC17" s="82">
        <v>0</v>
      </c>
      <c r="AD17" s="38">
        <f>AC17-AB17</f>
        <v>0</v>
      </c>
      <c r="AE17" s="405">
        <v>0</v>
      </c>
      <c r="AF17" s="82">
        <f>Доходы!AB58</f>
        <v>0</v>
      </c>
      <c r="AG17" s="38">
        <f>AF17-AE17</f>
        <v>0</v>
      </c>
      <c r="AH17" s="405">
        <v>0</v>
      </c>
      <c r="AI17" s="34">
        <f>Доходы!AB58</f>
        <v>0</v>
      </c>
      <c r="AJ17" s="38">
        <f>AI17-AH17</f>
        <v>0</v>
      </c>
      <c r="AK17" s="23">
        <f t="shared" si="32"/>
        <v>0</v>
      </c>
      <c r="AL17" s="40">
        <f t="shared" si="32"/>
        <v>0</v>
      </c>
      <c r="AM17" s="38">
        <f>AL17-AK17</f>
        <v>0</v>
      </c>
      <c r="AN17" s="122" t="s">
        <v>42</v>
      </c>
      <c r="AO17" s="405">
        <v>0</v>
      </c>
      <c r="AP17" s="34">
        <v>0</v>
      </c>
      <c r="AQ17" s="119">
        <f>AP17-AO17</f>
        <v>0</v>
      </c>
      <c r="AR17" s="405">
        <v>0</v>
      </c>
      <c r="AS17" s="82">
        <v>0</v>
      </c>
      <c r="AT17" s="116">
        <f>AS17-AR17</f>
        <v>0</v>
      </c>
      <c r="AU17" s="405">
        <v>0</v>
      </c>
      <c r="AV17" s="82">
        <f>Доходы!AB58</f>
        <v>0</v>
      </c>
      <c r="AW17" s="17">
        <f>AV17-AU17</f>
        <v>0</v>
      </c>
      <c r="AX17" s="405">
        <f>AO17+AU17+AU17</f>
        <v>0</v>
      </c>
      <c r="AY17" s="432">
        <f>AP17+AS17+AV17</f>
        <v>0</v>
      </c>
      <c r="AZ17" s="433">
        <f>AY17-AX17</f>
        <v>0</v>
      </c>
      <c r="BA17" s="72" t="s">
        <v>42</v>
      </c>
      <c r="BB17" s="56">
        <f t="shared" si="25"/>
        <v>0</v>
      </c>
      <c r="BC17" s="57">
        <f>L17+Y17+AL17+AY17</f>
        <v>0</v>
      </c>
      <c r="BD17" s="92">
        <f>M17+Z17+AM17+AZ17</f>
        <v>0</v>
      </c>
      <c r="BE17" s="58"/>
    </row>
    <row r="18" spans="1:57" ht="13.5" thickBot="1">
      <c r="A18" s="123" t="s">
        <v>152</v>
      </c>
      <c r="B18" s="407">
        <v>0</v>
      </c>
      <c r="C18" s="369">
        <v>1.1</v>
      </c>
      <c r="D18" s="13">
        <f>C18-B18</f>
        <v>1.1</v>
      </c>
      <c r="E18" s="407">
        <v>0</v>
      </c>
      <c r="F18" s="371"/>
      <c r="G18" s="370">
        <v>0</v>
      </c>
      <c r="H18" s="407">
        <v>0</v>
      </c>
      <c r="I18" s="371">
        <v>0</v>
      </c>
      <c r="J18" s="370">
        <f>I18-H18</f>
        <v>0</v>
      </c>
      <c r="K18" s="407">
        <f t="shared" si="30"/>
        <v>0</v>
      </c>
      <c r="L18" s="40">
        <f t="shared" si="30"/>
        <v>1.1</v>
      </c>
      <c r="M18" s="370">
        <f>L18-K18</f>
        <v>1.1</v>
      </c>
      <c r="N18" s="111" t="s">
        <v>51</v>
      </c>
      <c r="O18" s="407"/>
      <c r="P18" s="371">
        <v>0</v>
      </c>
      <c r="Q18" s="370">
        <v>0</v>
      </c>
      <c r="R18" s="407"/>
      <c r="S18" s="12">
        <v>-1.1</v>
      </c>
      <c r="T18" s="373"/>
      <c r="U18" s="407"/>
      <c r="V18" s="12">
        <v>0</v>
      </c>
      <c r="W18" s="373"/>
      <c r="X18" s="368"/>
      <c r="Y18" s="372">
        <f t="shared" si="31"/>
        <v>-1.1</v>
      </c>
      <c r="Z18" s="45"/>
      <c r="AA18" s="80"/>
      <c r="AB18" s="407"/>
      <c r="AC18" s="12">
        <f>Доходы!AB59</f>
        <v>0</v>
      </c>
      <c r="AD18" s="373"/>
      <c r="AE18" s="407"/>
      <c r="AF18" s="12"/>
      <c r="AG18" s="373"/>
      <c r="AH18" s="407"/>
      <c r="AI18" s="374">
        <f>Доходы!AB59</f>
        <v>0</v>
      </c>
      <c r="AJ18" s="373"/>
      <c r="AK18" s="375"/>
      <c r="AL18" s="372"/>
      <c r="AM18" s="373"/>
      <c r="AN18" s="80"/>
      <c r="AO18" s="407"/>
      <c r="AP18" s="374"/>
      <c r="AQ18" s="373"/>
      <c r="AR18" s="407"/>
      <c r="AS18" s="371"/>
      <c r="AT18" s="370"/>
      <c r="AU18" s="407"/>
      <c r="AV18" s="371"/>
      <c r="AW18" s="370"/>
      <c r="AX18" s="407"/>
      <c r="AY18" s="437"/>
      <c r="AZ18" s="370"/>
      <c r="BA18" s="72"/>
      <c r="BB18" s="56"/>
      <c r="BC18" s="57">
        <f>L18+Y18+AL18+AY18</f>
        <v>0</v>
      </c>
      <c r="BD18" s="92"/>
      <c r="BE18" s="58"/>
    </row>
    <row r="19" spans="1:57" ht="16.5" thickBot="1">
      <c r="A19" s="125" t="s">
        <v>35</v>
      </c>
      <c r="B19" s="408">
        <f aca="true" t="shared" si="34" ref="B19:M19">B17+B16+B15</f>
        <v>0</v>
      </c>
      <c r="C19" s="350">
        <f>C17+C16+C15+C18</f>
        <v>25</v>
      </c>
      <c r="D19" s="350">
        <f>D17+D16+D15+D18</f>
        <v>25</v>
      </c>
      <c r="E19" s="408">
        <f t="shared" si="34"/>
        <v>0</v>
      </c>
      <c r="F19" s="350">
        <f>F17+F16+F15+F18</f>
        <v>3.5</v>
      </c>
      <c r="G19" s="126">
        <f t="shared" si="34"/>
        <v>3.5</v>
      </c>
      <c r="H19" s="408">
        <f t="shared" si="34"/>
        <v>0</v>
      </c>
      <c r="I19" s="350">
        <f>I17+I16+I15+I1</f>
        <v>31.2</v>
      </c>
      <c r="J19" s="126">
        <f t="shared" si="34"/>
        <v>31.2</v>
      </c>
      <c r="K19" s="408">
        <f t="shared" si="34"/>
        <v>0</v>
      </c>
      <c r="L19" s="384">
        <f>L17+L16+L15+L18</f>
        <v>59.699999999999996</v>
      </c>
      <c r="M19" s="126">
        <f t="shared" si="34"/>
        <v>58.599999999999994</v>
      </c>
      <c r="N19" s="127" t="s">
        <v>35</v>
      </c>
      <c r="O19" s="164">
        <f aca="true" t="shared" si="35" ref="O19:Z19">O17+O16+O15</f>
        <v>1.3</v>
      </c>
      <c r="P19" s="350">
        <f>P17+P16+P15</f>
        <v>3.5</v>
      </c>
      <c r="Q19" s="126">
        <f t="shared" si="35"/>
        <v>2.2</v>
      </c>
      <c r="R19" s="408">
        <f>R17+R16+R15</f>
        <v>1.2</v>
      </c>
      <c r="S19" s="350">
        <f>S17+S16+S15</f>
        <v>21.3</v>
      </c>
      <c r="T19" s="126">
        <f t="shared" si="35"/>
        <v>20.1</v>
      </c>
      <c r="U19" s="408">
        <f t="shared" si="35"/>
        <v>1.7</v>
      </c>
      <c r="V19" s="350">
        <f>V17+V16+V15</f>
        <v>4</v>
      </c>
      <c r="W19" s="126">
        <f t="shared" si="35"/>
        <v>2.3</v>
      </c>
      <c r="X19" s="164">
        <f t="shared" si="35"/>
        <v>4.2</v>
      </c>
      <c r="Y19" s="126">
        <f t="shared" si="35"/>
        <v>28.8</v>
      </c>
      <c r="Z19" s="126">
        <f t="shared" si="35"/>
        <v>24.6</v>
      </c>
      <c r="AA19" s="127" t="s">
        <v>35</v>
      </c>
      <c r="AB19" s="408">
        <f aca="true" t="shared" si="36" ref="AB19:AM19">AB17+AB16+AB15</f>
        <v>1.4</v>
      </c>
      <c r="AC19" s="350">
        <f>AC17+AC16+AC15</f>
        <v>3.5</v>
      </c>
      <c r="AD19" s="85">
        <f t="shared" si="36"/>
        <v>2.1</v>
      </c>
      <c r="AE19" s="408">
        <f t="shared" si="36"/>
        <v>0</v>
      </c>
      <c r="AF19" s="350">
        <f>AF17+AF16+AF15</f>
        <v>45.1</v>
      </c>
      <c r="AG19" s="85">
        <f t="shared" si="36"/>
        <v>45.1</v>
      </c>
      <c r="AH19" s="408">
        <f t="shared" si="36"/>
        <v>0</v>
      </c>
      <c r="AI19" s="85">
        <f>AI15+AI16</f>
        <v>3.5</v>
      </c>
      <c r="AJ19" s="85">
        <f t="shared" si="36"/>
        <v>3.5</v>
      </c>
      <c r="AK19" s="167">
        <f t="shared" si="36"/>
        <v>1.4</v>
      </c>
      <c r="AL19" s="85">
        <f t="shared" si="36"/>
        <v>52.1</v>
      </c>
      <c r="AM19" s="85">
        <f t="shared" si="36"/>
        <v>50.7</v>
      </c>
      <c r="AN19" s="127" t="s">
        <v>35</v>
      </c>
      <c r="AO19" s="408">
        <f aca="true" t="shared" si="37" ref="AO19:BB19">AO17+AO16+AO15</f>
        <v>0</v>
      </c>
      <c r="AP19" s="85">
        <f>AP15+AP16</f>
        <v>3.5</v>
      </c>
      <c r="AQ19" s="85">
        <f t="shared" si="37"/>
        <v>3.5</v>
      </c>
      <c r="AR19" s="408">
        <f t="shared" si="37"/>
        <v>0</v>
      </c>
      <c r="AS19" s="18">
        <f t="shared" si="37"/>
        <v>25.8</v>
      </c>
      <c r="AT19" s="18">
        <f t="shared" si="37"/>
        <v>25.8</v>
      </c>
      <c r="AU19" s="408">
        <f t="shared" si="37"/>
        <v>0</v>
      </c>
      <c r="AV19" s="18">
        <f>AV17+AV16+AV15</f>
        <v>3.5311</v>
      </c>
      <c r="AW19" s="18">
        <f t="shared" si="37"/>
        <v>3.5311</v>
      </c>
      <c r="AX19" s="409">
        <f t="shared" si="37"/>
        <v>0</v>
      </c>
      <c r="AY19" s="18">
        <f t="shared" si="37"/>
        <v>32.8311</v>
      </c>
      <c r="AZ19" s="434">
        <f t="shared" si="37"/>
        <v>32.8311</v>
      </c>
      <c r="BA19" s="20" t="s">
        <v>35</v>
      </c>
      <c r="BB19" s="168">
        <f t="shared" si="37"/>
        <v>5.6</v>
      </c>
      <c r="BC19" s="60">
        <f>SUM(BC15:BC18)</f>
        <v>172.33109999999996</v>
      </c>
      <c r="BD19" s="59">
        <f>BC19-BB19</f>
        <v>166.73109999999997</v>
      </c>
      <c r="BE19" s="61">
        <f t="shared" si="23"/>
        <v>3077.341071428571</v>
      </c>
    </row>
    <row r="20" spans="1:57" ht="16.5" thickBot="1">
      <c r="A20" s="113" t="s">
        <v>13</v>
      </c>
      <c r="B20" s="165">
        <f>B14+B19</f>
        <v>191.39999999999998</v>
      </c>
      <c r="C20" s="128">
        <f>C14+C19</f>
        <v>291.8999999999999</v>
      </c>
      <c r="D20" s="129">
        <f aca="true" t="shared" si="38" ref="D20:M20">D14+D19</f>
        <v>100.49999999999999</v>
      </c>
      <c r="E20" s="165">
        <f t="shared" si="38"/>
        <v>185.3</v>
      </c>
      <c r="F20" s="129">
        <f>F14+F19</f>
        <v>327.7</v>
      </c>
      <c r="G20" s="129">
        <f t="shared" si="38"/>
        <v>142.39999999999998</v>
      </c>
      <c r="H20" s="165">
        <f t="shared" si="38"/>
        <v>542.2</v>
      </c>
      <c r="I20" s="129">
        <f>I14+I19</f>
        <v>1075.8000000000002</v>
      </c>
      <c r="J20" s="129">
        <f t="shared" si="38"/>
        <v>533.6</v>
      </c>
      <c r="K20" s="166">
        <f t="shared" si="38"/>
        <v>918.9000000000001</v>
      </c>
      <c r="L20" s="129">
        <f t="shared" si="38"/>
        <v>1695.4</v>
      </c>
      <c r="M20" s="129">
        <f t="shared" si="38"/>
        <v>775.4000000000002</v>
      </c>
      <c r="N20" s="11" t="s">
        <v>13</v>
      </c>
      <c r="O20" s="165">
        <f aca="true" t="shared" si="39" ref="O20:Z20">O14+O19</f>
        <v>581.9</v>
      </c>
      <c r="P20" s="129">
        <f>P14+P19</f>
        <v>1289.3999999999999</v>
      </c>
      <c r="Q20" s="21">
        <f t="shared" si="39"/>
        <v>707.5</v>
      </c>
      <c r="R20" s="165">
        <f>R14+R19</f>
        <v>241.79999999999995</v>
      </c>
      <c r="S20" s="129">
        <f>S14+S19</f>
        <v>317</v>
      </c>
      <c r="T20" s="21">
        <f t="shared" si="39"/>
        <v>75.20000000000002</v>
      </c>
      <c r="U20" s="165">
        <f t="shared" si="39"/>
        <v>224.9</v>
      </c>
      <c r="V20" s="129">
        <f>V14+V19</f>
        <v>313.3</v>
      </c>
      <c r="W20" s="48">
        <f t="shared" si="39"/>
        <v>88.39999999999999</v>
      </c>
      <c r="X20" s="166">
        <f t="shared" si="39"/>
        <v>1048.6000000000001</v>
      </c>
      <c r="Y20" s="347">
        <f t="shared" si="39"/>
        <v>1919.7</v>
      </c>
      <c r="Z20" s="21">
        <f t="shared" si="39"/>
        <v>871.0999999999999</v>
      </c>
      <c r="AA20" s="11" t="s">
        <v>13</v>
      </c>
      <c r="AB20" s="165">
        <f aca="true" t="shared" si="40" ref="AB20:AM20">AB14+AB19</f>
        <v>386</v>
      </c>
      <c r="AC20" s="129">
        <f>AC14+AC19</f>
        <v>566.2</v>
      </c>
      <c r="AD20" s="131">
        <f t="shared" si="40"/>
        <v>180.20000000000002</v>
      </c>
      <c r="AE20" s="165">
        <f t="shared" si="40"/>
        <v>533.7</v>
      </c>
      <c r="AF20" s="129">
        <f>AF14+AF19</f>
        <v>628.7</v>
      </c>
      <c r="AG20" s="132">
        <f t="shared" si="40"/>
        <v>95</v>
      </c>
      <c r="AH20" s="165">
        <f t="shared" si="40"/>
        <v>710.6</v>
      </c>
      <c r="AI20" s="130">
        <f>AI14+AI19</f>
        <v>2014.97</v>
      </c>
      <c r="AJ20" s="131">
        <f t="shared" si="40"/>
        <v>1304.37</v>
      </c>
      <c r="AK20" s="166">
        <f t="shared" si="40"/>
        <v>1630.3000000000002</v>
      </c>
      <c r="AL20" s="130">
        <f t="shared" si="40"/>
        <v>3209.8699999999994</v>
      </c>
      <c r="AM20" s="131">
        <f t="shared" si="40"/>
        <v>1579.5699999999997</v>
      </c>
      <c r="AN20" s="11" t="s">
        <v>13</v>
      </c>
      <c r="AO20" s="165">
        <f aca="true" t="shared" si="41" ref="AO20:AZ20">AO14+AO19</f>
        <v>1038.9</v>
      </c>
      <c r="AP20" s="130">
        <f>AP14+AP19</f>
        <v>1644.1</v>
      </c>
      <c r="AQ20" s="131">
        <f t="shared" si="41"/>
        <v>605.1999999999998</v>
      </c>
      <c r="AR20" s="165">
        <f t="shared" si="41"/>
        <v>1277.2</v>
      </c>
      <c r="AS20" s="133">
        <f t="shared" si="41"/>
        <v>1879.7999999999997</v>
      </c>
      <c r="AT20" s="423">
        <f t="shared" si="41"/>
        <v>602.5999999999999</v>
      </c>
      <c r="AU20" s="165">
        <f t="shared" si="41"/>
        <v>910</v>
      </c>
      <c r="AV20" s="133">
        <f>AV14+AV19</f>
        <v>726.67234</v>
      </c>
      <c r="AW20" s="134">
        <f t="shared" si="41"/>
        <v>-183.32766</v>
      </c>
      <c r="AX20" s="443">
        <f>AX14+AX19</f>
        <v>3226.1</v>
      </c>
      <c r="AY20" s="133">
        <f t="shared" si="41"/>
        <v>4250.572340000001</v>
      </c>
      <c r="AZ20" s="423">
        <f t="shared" si="41"/>
        <v>1024.47234</v>
      </c>
      <c r="BA20" s="20" t="s">
        <v>13</v>
      </c>
      <c r="BB20" s="168">
        <f t="shared" si="25"/>
        <v>6823.9</v>
      </c>
      <c r="BC20" s="393">
        <f>BC14+BC19</f>
        <v>11074.44234</v>
      </c>
      <c r="BD20" s="59">
        <f>M20+Z20+AM20+AZ20</f>
        <v>4250.54234</v>
      </c>
      <c r="BE20" s="61">
        <f t="shared" si="23"/>
        <v>162.28904790515688</v>
      </c>
    </row>
    <row r="21" spans="1:57" s="88" customFormat="1" ht="18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95"/>
      <c r="BA21" s="16"/>
      <c r="BB21" s="91"/>
      <c r="BC21" s="91"/>
      <c r="BD21" s="91"/>
      <c r="BE21" s="91"/>
    </row>
    <row r="22" spans="3:57" s="88" customFormat="1" ht="12.75" customHeight="1">
      <c r="C22" s="63"/>
      <c r="M22" s="87"/>
      <c r="N22" s="87"/>
      <c r="O22" s="87"/>
      <c r="P22" s="95"/>
      <c r="BA22" s="16"/>
      <c r="BB22" s="91"/>
      <c r="BC22" s="91"/>
      <c r="BD22" s="91"/>
      <c r="BE22" s="91"/>
    </row>
    <row r="23" spans="16:57" s="88" customFormat="1" ht="12.75" customHeight="1">
      <c r="P23" s="95"/>
      <c r="BB23" s="96"/>
      <c r="BC23" s="96"/>
      <c r="BD23" s="96"/>
      <c r="BE23" s="96"/>
    </row>
    <row r="24" spans="16:57" s="88" customFormat="1" ht="12.75" customHeight="1">
      <c r="P24" s="95"/>
      <c r="X24" s="63"/>
      <c r="BB24" s="96"/>
      <c r="BC24" s="96"/>
      <c r="BD24" s="96"/>
      <c r="BE24" s="96"/>
    </row>
    <row r="25" spans="16:57" s="88" customFormat="1" ht="12.75" customHeight="1">
      <c r="P25" s="95"/>
      <c r="BB25" s="96"/>
      <c r="BC25" s="96"/>
      <c r="BD25" s="96"/>
      <c r="BE25" s="96"/>
    </row>
    <row r="26" spans="16:57" s="88" customFormat="1" ht="12.75" customHeight="1">
      <c r="P26" s="95"/>
      <c r="BB26" s="96"/>
      <c r="BC26" s="96"/>
      <c r="BD26" s="96"/>
      <c r="BE26" s="96"/>
    </row>
    <row r="27" spans="54:57" s="88" customFormat="1" ht="12.75" customHeight="1">
      <c r="BB27" s="96"/>
      <c r="BC27" s="96"/>
      <c r="BD27" s="96"/>
      <c r="BE27" s="96"/>
    </row>
    <row r="28" spans="54:57" s="88" customFormat="1" ht="12.75" customHeight="1">
      <c r="BB28" s="96"/>
      <c r="BC28" s="96"/>
      <c r="BD28" s="96"/>
      <c r="BE28" s="96"/>
    </row>
    <row r="29" spans="54:57" s="88" customFormat="1" ht="12.75" customHeight="1">
      <c r="BB29" s="96"/>
      <c r="BC29" s="96"/>
      <c r="BD29" s="96"/>
      <c r="BE29" s="96"/>
    </row>
    <row r="30" spans="54:57" s="88" customFormat="1" ht="12.75" customHeight="1">
      <c r="BB30" s="96"/>
      <c r="BC30" s="96"/>
      <c r="BD30" s="96"/>
      <c r="BE30" s="96"/>
    </row>
    <row r="31" spans="54:57" s="88" customFormat="1" ht="12.75" customHeight="1">
      <c r="BB31" s="96"/>
      <c r="BC31" s="96"/>
      <c r="BD31" s="96"/>
      <c r="BE31" s="96"/>
    </row>
    <row r="32" spans="54:57" s="88" customFormat="1" ht="12.75" customHeight="1">
      <c r="BB32" s="96"/>
      <c r="BC32" s="96"/>
      <c r="BD32" s="96"/>
      <c r="BE32" s="96"/>
    </row>
    <row r="33" spans="54:57" s="88" customFormat="1" ht="16.5" customHeight="1">
      <c r="BB33" s="96"/>
      <c r="BC33" s="96"/>
      <c r="BD33" s="96"/>
      <c r="BE33" s="96"/>
    </row>
    <row r="34" spans="54:57" s="88" customFormat="1" ht="12.75" customHeight="1">
      <c r="BB34" s="96"/>
      <c r="BC34" s="96"/>
      <c r="BD34" s="96"/>
      <c r="BE34" s="96"/>
    </row>
    <row r="35" spans="54:57" s="88" customFormat="1" ht="12.75" customHeight="1">
      <c r="BB35" s="96"/>
      <c r="BC35" s="96"/>
      <c r="BD35" s="96"/>
      <c r="BE35" s="96"/>
    </row>
    <row r="36" spans="54:57" s="88" customFormat="1" ht="12.75" customHeight="1">
      <c r="BB36" s="96"/>
      <c r="BC36" s="96"/>
      <c r="BD36" s="96"/>
      <c r="BE36" s="96"/>
    </row>
    <row r="37" spans="54:57" s="88" customFormat="1" ht="16.5" customHeight="1">
      <c r="BB37" s="96"/>
      <c r="BC37" s="96"/>
      <c r="BD37" s="96"/>
      <c r="BE37" s="96"/>
    </row>
    <row r="38" spans="54:57" s="88" customFormat="1" ht="18.75" customHeight="1">
      <c r="BB38" s="96"/>
      <c r="BC38" s="96"/>
      <c r="BD38" s="96"/>
      <c r="BE38" s="96"/>
    </row>
    <row r="39" spans="1:57" s="88" customFormat="1" ht="1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BB39" s="96"/>
      <c r="BC39" s="96"/>
      <c r="BD39" s="96"/>
      <c r="BE39" s="96"/>
    </row>
    <row r="40" spans="53:57" ht="12.75">
      <c r="BA40" s="88"/>
      <c r="BB40" s="96"/>
      <c r="BC40" s="96"/>
      <c r="BD40" s="96"/>
      <c r="BE40" s="96"/>
    </row>
    <row r="41" spans="53:57" ht="12.75">
      <c r="BA41" s="88"/>
      <c r="BB41" s="96"/>
      <c r="BC41" s="96"/>
      <c r="BD41" s="96"/>
      <c r="BE41" s="96"/>
    </row>
    <row r="44" spans="13:16" ht="12.75">
      <c r="M44" s="45"/>
      <c r="N44" s="45"/>
      <c r="O44" s="45"/>
      <c r="P44" s="45"/>
    </row>
    <row r="45" spans="13:16" ht="12.75">
      <c r="M45" s="45"/>
      <c r="N45" s="45"/>
      <c r="O45" s="45"/>
      <c r="P45" s="45"/>
    </row>
    <row r="46" spans="13:16" ht="12.75">
      <c r="M46" s="45"/>
      <c r="N46" s="45"/>
      <c r="O46" s="45"/>
      <c r="P46" s="45"/>
    </row>
    <row r="47" spans="13:16" ht="12.75">
      <c r="M47" s="45"/>
      <c r="N47" s="45"/>
      <c r="O47" s="45"/>
      <c r="P47" s="45"/>
    </row>
    <row r="48" spans="13:16" ht="12.75">
      <c r="M48" s="45"/>
      <c r="N48" s="45"/>
      <c r="O48" s="45"/>
      <c r="P48" s="45"/>
    </row>
    <row r="49" spans="13:16" ht="12.75">
      <c r="M49" s="45"/>
      <c r="N49" s="45"/>
      <c r="O49" s="45"/>
      <c r="P49" s="45"/>
    </row>
    <row r="50" spans="13:16" ht="12.75">
      <c r="M50" s="45"/>
      <c r="N50" s="45"/>
      <c r="O50" s="45"/>
      <c r="P50" s="45"/>
    </row>
    <row r="51" spans="13:16" ht="15.75">
      <c r="M51" s="86"/>
      <c r="N51" s="86"/>
      <c r="O51" s="86"/>
      <c r="P51" s="86"/>
    </row>
    <row r="52" spans="13:16" ht="12.75">
      <c r="M52" s="90"/>
      <c r="N52" s="90"/>
      <c r="O52" s="90"/>
      <c r="P52" s="90"/>
    </row>
    <row r="53" spans="13:16" ht="12.75">
      <c r="M53" s="90"/>
      <c r="N53" s="90"/>
      <c r="O53" s="90"/>
      <c r="P53" s="90"/>
    </row>
    <row r="54" spans="13:16" ht="12.75">
      <c r="M54" s="90"/>
      <c r="N54" s="90"/>
      <c r="O54" s="90"/>
      <c r="P54" s="90"/>
    </row>
    <row r="55" spans="13:57" s="88" customFormat="1" ht="16.5" customHeight="1">
      <c r="M55" s="87"/>
      <c r="N55" s="87"/>
      <c r="O55" s="87"/>
      <c r="P55" s="95"/>
      <c r="BA55" s="16"/>
      <c r="BB55" s="91"/>
      <c r="BC55" s="91"/>
      <c r="BD55" s="91"/>
      <c r="BE55" s="91"/>
    </row>
    <row r="56" spans="13:16" ht="18">
      <c r="M56" s="87"/>
      <c r="N56" s="87"/>
      <c r="O56" s="87"/>
      <c r="P56" s="95"/>
    </row>
    <row r="57" spans="1:57" ht="18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95"/>
      <c r="BA57" s="88"/>
      <c r="BB57" s="96"/>
      <c r="BC57" s="96"/>
      <c r="BD57" s="96"/>
      <c r="BE57" s="96"/>
    </row>
    <row r="58" spans="13:16" ht="12.75">
      <c r="M58" s="497"/>
      <c r="N58" s="497"/>
      <c r="O58" s="497"/>
      <c r="P58" s="497"/>
    </row>
    <row r="59" spans="13:16" ht="12.75">
      <c r="M59" s="89"/>
      <c r="N59" s="89"/>
      <c r="O59" s="89"/>
      <c r="P59" s="89"/>
    </row>
    <row r="60" spans="13:16" ht="12.75">
      <c r="M60" s="90"/>
      <c r="N60" s="90"/>
      <c r="O60" s="90"/>
      <c r="P60" s="90"/>
    </row>
    <row r="61" spans="13:16" ht="12.75">
      <c r="M61" s="90"/>
      <c r="N61" s="90"/>
      <c r="O61" s="90"/>
      <c r="P61" s="90"/>
    </row>
    <row r="62" spans="13:16" ht="12.75">
      <c r="M62" s="90"/>
      <c r="N62" s="90"/>
      <c r="O62" s="90"/>
      <c r="P62" s="90"/>
    </row>
    <row r="63" spans="13:16" ht="12.75">
      <c r="M63" s="90"/>
      <c r="N63" s="90"/>
      <c r="O63" s="90"/>
      <c r="P63" s="90"/>
    </row>
    <row r="64" spans="13:16" ht="12.75">
      <c r="M64" s="90"/>
      <c r="N64" s="90"/>
      <c r="O64" s="90"/>
      <c r="P64" s="90"/>
    </row>
    <row r="65" spans="13:16" ht="12.75">
      <c r="M65" s="90"/>
      <c r="N65" s="90"/>
      <c r="O65" s="90"/>
      <c r="P65" s="90"/>
    </row>
    <row r="66" spans="13:16" ht="12.75">
      <c r="M66" s="90"/>
      <c r="N66" s="90"/>
      <c r="O66" s="90"/>
      <c r="P66" s="90"/>
    </row>
    <row r="67" spans="13:16" ht="12.75">
      <c r="M67" s="90"/>
      <c r="N67" s="90"/>
      <c r="O67" s="90"/>
      <c r="P67" s="90"/>
    </row>
    <row r="68" spans="13:16" ht="12.75">
      <c r="M68" s="90"/>
      <c r="N68" s="90"/>
      <c r="O68" s="90"/>
      <c r="P68" s="90"/>
    </row>
    <row r="69" spans="13:16" ht="15.75">
      <c r="M69" s="86"/>
      <c r="N69" s="86"/>
      <c r="O69" s="86"/>
      <c r="P69" s="86"/>
    </row>
    <row r="70" spans="13:16" ht="12.75">
      <c r="M70" s="90"/>
      <c r="N70" s="90"/>
      <c r="O70" s="90"/>
      <c r="P70" s="90"/>
    </row>
    <row r="71" spans="13:16" ht="12.75">
      <c r="M71" s="90"/>
      <c r="N71" s="90"/>
      <c r="O71" s="90"/>
      <c r="P71" s="90"/>
    </row>
    <row r="72" spans="13:16" ht="12.75">
      <c r="M72" s="90"/>
      <c r="N72" s="90"/>
      <c r="O72" s="90"/>
      <c r="P72" s="90"/>
    </row>
    <row r="73" spans="13:57" s="88" customFormat="1" ht="16.5" customHeight="1">
      <c r="M73" s="87"/>
      <c r="N73" s="87"/>
      <c r="O73" s="87"/>
      <c r="P73" s="95"/>
      <c r="BA73" s="16"/>
      <c r="BB73" s="91"/>
      <c r="BC73" s="91"/>
      <c r="BD73" s="91"/>
      <c r="BE73" s="91"/>
    </row>
    <row r="74" spans="13:16" ht="18">
      <c r="M74" s="87"/>
      <c r="N74" s="87"/>
      <c r="O74" s="87"/>
      <c r="P74" s="95"/>
    </row>
    <row r="75" spans="1:57" ht="18">
      <c r="A75" s="86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95"/>
      <c r="BA75" s="88"/>
      <c r="BB75" s="96"/>
      <c r="BC75" s="96"/>
      <c r="BD75" s="96"/>
      <c r="BE75" s="96"/>
    </row>
    <row r="77" spans="1:17" ht="15">
      <c r="A77" s="97"/>
      <c r="F77" s="97"/>
      <c r="Q77" s="98"/>
    </row>
    <row r="78" spans="1:9" ht="12.75">
      <c r="A78" s="45"/>
      <c r="B78" s="45"/>
      <c r="C78" s="45"/>
      <c r="D78" s="45"/>
      <c r="E78" s="45"/>
      <c r="F78" s="45"/>
      <c r="G78" s="45"/>
      <c r="H78" s="45"/>
      <c r="I78" s="45"/>
    </row>
    <row r="79" spans="1:9" ht="12.75">
      <c r="A79" s="45"/>
      <c r="B79" s="45"/>
      <c r="C79" s="45"/>
      <c r="D79" s="45"/>
      <c r="E79" s="45"/>
      <c r="F79" s="45"/>
      <c r="G79" s="45"/>
      <c r="H79" s="45"/>
      <c r="I79" s="45"/>
    </row>
    <row r="80" spans="1:9" ht="12.75">
      <c r="A80" s="45"/>
      <c r="B80" s="45"/>
      <c r="C80" s="45"/>
      <c r="D80" s="45"/>
      <c r="E80" s="45"/>
      <c r="F80" s="45"/>
      <c r="G80" s="45"/>
      <c r="H80" s="45"/>
      <c r="I80" s="45"/>
    </row>
    <row r="81" spans="1:9" ht="12.75">
      <c r="A81" s="90"/>
      <c r="B81" s="90"/>
      <c r="C81" s="90"/>
      <c r="D81" s="90"/>
      <c r="E81" s="90"/>
      <c r="F81" s="90"/>
      <c r="G81" s="90"/>
      <c r="H81" s="90"/>
      <c r="I81" s="90"/>
    </row>
    <row r="82" spans="1:9" ht="12.75">
      <c r="A82" s="90"/>
      <c r="B82" s="90"/>
      <c r="C82" s="90"/>
      <c r="D82" s="90"/>
      <c r="E82" s="90"/>
      <c r="F82" s="90"/>
      <c r="G82" s="90"/>
      <c r="H82" s="90"/>
      <c r="I82" s="90"/>
    </row>
    <row r="83" spans="1:9" ht="12.75">
      <c r="A83" s="90"/>
      <c r="B83" s="89"/>
      <c r="C83" s="89"/>
      <c r="D83" s="89"/>
      <c r="E83" s="90"/>
      <c r="F83" s="90"/>
      <c r="G83" s="89"/>
      <c r="H83" s="89"/>
      <c r="I83" s="89"/>
    </row>
    <row r="84" spans="1:9" ht="12.75">
      <c r="A84" s="88"/>
      <c r="B84" s="88"/>
      <c r="C84" s="88"/>
      <c r="D84" s="88"/>
      <c r="E84" s="90"/>
      <c r="F84" s="90"/>
      <c r="G84" s="90"/>
      <c r="H84" s="90"/>
      <c r="I84" s="90"/>
    </row>
    <row r="85" spans="1:9" ht="12.75" hidden="1">
      <c r="A85" s="89"/>
      <c r="B85" s="90"/>
      <c r="C85" s="90"/>
      <c r="D85" s="90"/>
      <c r="E85" s="90"/>
      <c r="F85" s="89"/>
      <c r="G85" s="90"/>
      <c r="H85" s="90"/>
      <c r="I85" s="90"/>
    </row>
    <row r="86" spans="1:9" ht="12.75">
      <c r="A86" s="90"/>
      <c r="B86" s="90"/>
      <c r="C86" s="90"/>
      <c r="D86" s="90"/>
      <c r="E86" s="90"/>
      <c r="F86" s="90"/>
      <c r="G86" s="90"/>
      <c r="H86" s="90"/>
      <c r="I86" s="90"/>
    </row>
    <row r="87" spans="1:9" ht="12.75">
      <c r="A87" s="90"/>
      <c r="B87" s="90"/>
      <c r="C87" s="90"/>
      <c r="D87" s="90"/>
      <c r="E87" s="90"/>
      <c r="F87" s="90"/>
      <c r="G87" s="90"/>
      <c r="H87" s="90"/>
      <c r="I87" s="90"/>
    </row>
    <row r="88" spans="1:9" ht="12.75">
      <c r="A88" s="90"/>
      <c r="B88" s="90"/>
      <c r="C88" s="90"/>
      <c r="D88" s="90"/>
      <c r="E88" s="90"/>
      <c r="F88" s="90"/>
      <c r="G88" s="90"/>
      <c r="H88" s="90"/>
      <c r="I88" s="90"/>
    </row>
    <row r="89" spans="1:9" ht="12.75">
      <c r="A89" s="90"/>
      <c r="B89" s="90"/>
      <c r="C89" s="90"/>
      <c r="D89" s="90"/>
      <c r="E89" s="90"/>
      <c r="F89" s="90"/>
      <c r="G89" s="90"/>
      <c r="H89" s="90"/>
      <c r="I89" s="90"/>
    </row>
    <row r="90" spans="1:9" ht="12.75">
      <c r="A90" s="90"/>
      <c r="B90" s="90"/>
      <c r="C90" s="90"/>
      <c r="D90" s="90"/>
      <c r="E90" s="90"/>
      <c r="F90" s="90"/>
      <c r="G90" s="90"/>
      <c r="H90" s="90"/>
      <c r="I90" s="90"/>
    </row>
    <row r="91" spans="1:9" ht="12.75">
      <c r="A91" s="90"/>
      <c r="B91" s="90"/>
      <c r="C91" s="90"/>
      <c r="D91" s="90"/>
      <c r="E91" s="90"/>
      <c r="F91" s="90"/>
      <c r="G91" s="90"/>
      <c r="H91" s="90"/>
      <c r="I91" s="90"/>
    </row>
    <row r="92" spans="1:9" ht="15.75" customHeight="1">
      <c r="A92" s="90"/>
      <c r="B92" s="89"/>
      <c r="C92" s="89"/>
      <c r="D92" s="89"/>
      <c r="E92" s="90"/>
      <c r="F92" s="90"/>
      <c r="G92" s="89"/>
      <c r="H92" s="89"/>
      <c r="I92" s="89"/>
    </row>
    <row r="93" spans="1:9" ht="12.75">
      <c r="A93" s="90"/>
      <c r="B93" s="90"/>
      <c r="C93" s="90"/>
      <c r="D93" s="90"/>
      <c r="E93" s="90"/>
      <c r="F93" s="90"/>
      <c r="G93" s="88"/>
      <c r="H93" s="88"/>
      <c r="I93" s="88"/>
    </row>
    <row r="94" spans="1:9" ht="12.75">
      <c r="A94" s="90"/>
      <c r="B94" s="90"/>
      <c r="C94" s="90"/>
      <c r="D94" s="90"/>
      <c r="E94" s="90"/>
      <c r="F94" s="90"/>
      <c r="G94" s="88"/>
      <c r="H94" s="88"/>
      <c r="I94" s="88"/>
    </row>
    <row r="95" spans="1:9" ht="12.75">
      <c r="A95" s="90"/>
      <c r="B95" s="90"/>
      <c r="C95" s="90"/>
      <c r="D95" s="90"/>
      <c r="E95" s="90"/>
      <c r="F95" s="90"/>
      <c r="G95" s="88"/>
      <c r="H95" s="88"/>
      <c r="I95" s="88"/>
    </row>
    <row r="101" ht="12.75">
      <c r="L101" s="97"/>
    </row>
  </sheetData>
  <sheetProtection/>
  <mergeCells count="23">
    <mergeCell ref="BB3:BE3"/>
    <mergeCell ref="BA3:BA4"/>
    <mergeCell ref="A3:A4"/>
    <mergeCell ref="B3:D3"/>
    <mergeCell ref="E3:G3"/>
    <mergeCell ref="H3:J3"/>
    <mergeCell ref="K3:M3"/>
    <mergeCell ref="AK3:AM3"/>
    <mergeCell ref="AE3:AG3"/>
    <mergeCell ref="AX3:AZ3"/>
    <mergeCell ref="M58:P58"/>
    <mergeCell ref="O3:Q3"/>
    <mergeCell ref="R3:T3"/>
    <mergeCell ref="U3:W3"/>
    <mergeCell ref="X3:Z3"/>
    <mergeCell ref="AA3:AA4"/>
    <mergeCell ref="AO3:AQ3"/>
    <mergeCell ref="AR3:AT3"/>
    <mergeCell ref="AU3:AW3"/>
    <mergeCell ref="N3:N4"/>
    <mergeCell ref="AH3:AJ3"/>
    <mergeCell ref="AN3:AN4"/>
    <mergeCell ref="AB3:AD3"/>
  </mergeCells>
  <conditionalFormatting sqref="BD4:BD20">
    <cfRule type="cellIs" priority="5" dxfId="18" operator="lessThan" stopIfTrue="1">
      <formula>0</formula>
    </cfRule>
  </conditionalFormatting>
  <conditionalFormatting sqref="BE5:BE20">
    <cfRule type="cellIs" priority="1" dxfId="18" operator="lessThan" stopIfTrue="1">
      <formula>100</formula>
    </cfRule>
    <cfRule type="cellIs" priority="2" dxfId="20" operator="greaterThan" stopIfTrue="1">
      <formula>100</formula>
    </cfRule>
    <cfRule type="cellIs" priority="3" dxfId="20" operator="lessThan" stopIfTrue="1">
      <formula>100</formula>
    </cfRule>
    <cfRule type="cellIs" priority="4" dxfId="18" operator="greaterThan" stopIfTrue="1">
      <formula>100</formula>
    </cfRule>
  </conditionalFormatting>
  <printOptions/>
  <pageMargins left="0.5118110236220472" right="0.2362204724409449" top="0.4724409448818898" bottom="0.4724409448818898" header="0.2362204724409449" footer="0.35433070866141736"/>
  <pageSetup fitToHeight="1" fitToWidth="1" horizontalDpi="600" verticalDpi="600" orientation="landscape" paperSize="9" scale="34" r:id="rId1"/>
  <headerFooter alignWithMargins="0">
    <oddHeader>&amp;C&amp;"Arial Cyr,полужирный"&amp;12Анализ исполнения собственных доходов за 2014 год (МФ)</oddHeader>
    <oddFooter>&amp;R&amp;D</oddFooter>
  </headerFooter>
  <colBreaks count="4" manualBreakCount="4">
    <brk id="13" min="1" max="20" man="1"/>
    <brk id="26" min="1" max="20" man="1"/>
    <brk id="39" min="1" max="20" man="1"/>
    <brk id="52" min="1" max="2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F88"/>
  <sheetViews>
    <sheetView view="pageBreakPreview" zoomScale="91" zoomScaleNormal="90" zoomScaleSheetLayoutView="91" workbookViewId="0" topLeftCell="AR1">
      <selection activeCell="AR18" sqref="AR18"/>
    </sheetView>
  </sheetViews>
  <sheetFormatPr defaultColWidth="9.00390625" defaultRowHeight="12.75" outlineLevelRow="1" outlineLevelCol="1"/>
  <cols>
    <col min="1" max="1" width="30.125" style="139" customWidth="1"/>
    <col min="2" max="3" width="11.875" style="139" customWidth="1" outlineLevel="1"/>
    <col min="4" max="4" width="12.75390625" style="139" customWidth="1" outlineLevel="1"/>
    <col min="5" max="5" width="13.00390625" style="139" customWidth="1" outlineLevel="1"/>
    <col min="6" max="6" width="12.125" style="139" customWidth="1" outlineLevel="1"/>
    <col min="7" max="7" width="12.625" style="139" customWidth="1" outlineLevel="1"/>
    <col min="8" max="8" width="13.25390625" style="139" customWidth="1" outlineLevel="1"/>
    <col min="9" max="9" width="13.375" style="139" customWidth="1" outlineLevel="1"/>
    <col min="10" max="10" width="13.75390625" style="139" customWidth="1" outlineLevel="1"/>
    <col min="11" max="11" width="12.125" style="139" customWidth="1"/>
    <col min="12" max="12" width="16.375" style="139" customWidth="1"/>
    <col min="13" max="13" width="12.625" style="139" customWidth="1"/>
    <col min="14" max="14" width="31.375" style="139" customWidth="1" outlineLevel="1"/>
    <col min="15" max="15" width="12.625" style="139" customWidth="1" outlineLevel="1"/>
    <col min="16" max="16" width="12.125" style="139" customWidth="1" outlineLevel="1"/>
    <col min="17" max="17" width="12.25390625" style="139" customWidth="1" outlineLevel="1"/>
    <col min="18" max="18" width="13.125" style="139" customWidth="1" outlineLevel="1"/>
    <col min="19" max="19" width="12.125" style="139" customWidth="1" outlineLevel="1"/>
    <col min="20" max="20" width="13.25390625" style="139" customWidth="1" outlineLevel="1"/>
    <col min="21" max="21" width="12.125" style="139" customWidth="1" outlineLevel="1"/>
    <col min="22" max="22" width="12.875" style="139" customWidth="1" outlineLevel="1"/>
    <col min="23" max="23" width="12.125" style="139" customWidth="1" outlineLevel="1"/>
    <col min="24" max="24" width="12.125" style="139" customWidth="1"/>
    <col min="25" max="25" width="14.375" style="139" customWidth="1"/>
    <col min="26" max="26" width="12.125" style="139" customWidth="1"/>
    <col min="27" max="27" width="23.75390625" style="139" hidden="1" customWidth="1" outlineLevel="1"/>
    <col min="28" max="29" width="13.75390625" style="139" hidden="1" customWidth="1" outlineLevel="1"/>
    <col min="30" max="30" width="11.875" style="139" hidden="1" customWidth="1" outlineLevel="1"/>
    <col min="31" max="31" width="13.75390625" style="139" hidden="1" customWidth="1" outlineLevel="1"/>
    <col min="32" max="33" width="11.875" style="139" hidden="1" customWidth="1" outlineLevel="1"/>
    <col min="34" max="35" width="13.75390625" style="139" hidden="1" customWidth="1" outlineLevel="1"/>
    <col min="36" max="36" width="11.875" style="139" hidden="1" customWidth="1" outlineLevel="1"/>
    <col min="37" max="37" width="13.75390625" style="139" customWidth="1" collapsed="1"/>
    <col min="38" max="38" width="13.75390625" style="139" customWidth="1"/>
    <col min="39" max="39" width="11.875" style="139" customWidth="1"/>
    <col min="40" max="40" width="28.75390625" style="139" customWidth="1" outlineLevel="1"/>
    <col min="41" max="42" width="13.75390625" style="139" customWidth="1" outlineLevel="1"/>
    <col min="43" max="43" width="11.875" style="139" customWidth="1" outlineLevel="1"/>
    <col min="44" max="44" width="13.75390625" style="139" customWidth="1" outlineLevel="1"/>
    <col min="45" max="45" width="16.625" style="139" customWidth="1" outlineLevel="1"/>
    <col min="46" max="47" width="13.75390625" style="139" customWidth="1" outlineLevel="1"/>
    <col min="48" max="48" width="13.875" style="139" customWidth="1" outlineLevel="1"/>
    <col min="49" max="49" width="13.75390625" style="139" customWidth="1" outlineLevel="1"/>
    <col min="50" max="52" width="13.75390625" style="139" customWidth="1"/>
    <col min="53" max="53" width="6.625" style="141" customWidth="1"/>
    <col min="54" max="54" width="26.375" style="139" customWidth="1"/>
    <col min="55" max="55" width="13.625" style="139" customWidth="1"/>
    <col min="56" max="56" width="14.25390625" style="139" customWidth="1"/>
    <col min="57" max="57" width="14.75390625" style="139" customWidth="1"/>
    <col min="58" max="58" width="14.375" style="139" customWidth="1"/>
    <col min="59" max="16384" width="9.125" style="139" customWidth="1"/>
  </cols>
  <sheetData>
    <row r="2" spans="1:49" ht="15.75">
      <c r="A2" s="140"/>
      <c r="B2" s="140"/>
      <c r="AR2" s="141"/>
      <c r="AS2" s="141"/>
      <c r="AT2" s="141"/>
      <c r="AU2" s="141"/>
      <c r="AV2" s="141"/>
      <c r="AW2" s="141"/>
    </row>
    <row r="3" spans="1:58" ht="15.75">
      <c r="A3" s="510" t="s">
        <v>0</v>
      </c>
      <c r="B3" s="511" t="s">
        <v>1</v>
      </c>
      <c r="C3" s="511"/>
      <c r="D3" s="511"/>
      <c r="E3" s="511" t="s">
        <v>10</v>
      </c>
      <c r="F3" s="511"/>
      <c r="G3" s="511"/>
      <c r="H3" s="511" t="s">
        <v>11</v>
      </c>
      <c r="I3" s="511"/>
      <c r="J3" s="511"/>
      <c r="K3" s="511" t="s">
        <v>28</v>
      </c>
      <c r="L3" s="511"/>
      <c r="M3" s="511"/>
      <c r="N3" s="512" t="s">
        <v>0</v>
      </c>
      <c r="O3" s="518" t="s">
        <v>12</v>
      </c>
      <c r="P3" s="518"/>
      <c r="Q3" s="518"/>
      <c r="R3" s="518" t="s">
        <v>16</v>
      </c>
      <c r="S3" s="518"/>
      <c r="T3" s="518"/>
      <c r="U3" s="518" t="s">
        <v>17</v>
      </c>
      <c r="V3" s="518"/>
      <c r="W3" s="518"/>
      <c r="X3" s="519" t="s">
        <v>27</v>
      </c>
      <c r="Y3" s="519"/>
      <c r="Z3" s="519"/>
      <c r="AA3" s="514" t="s">
        <v>0</v>
      </c>
      <c r="AB3" s="515" t="s">
        <v>18</v>
      </c>
      <c r="AC3" s="515"/>
      <c r="AD3" s="515"/>
      <c r="AE3" s="515" t="s">
        <v>19</v>
      </c>
      <c r="AF3" s="515"/>
      <c r="AG3" s="515"/>
      <c r="AH3" s="515" t="s">
        <v>20</v>
      </c>
      <c r="AI3" s="515"/>
      <c r="AJ3" s="515"/>
      <c r="AK3" s="515" t="s">
        <v>26</v>
      </c>
      <c r="AL3" s="515"/>
      <c r="AM3" s="515"/>
      <c r="AN3" s="516" t="s">
        <v>0</v>
      </c>
      <c r="AO3" s="513" t="s">
        <v>21</v>
      </c>
      <c r="AP3" s="513"/>
      <c r="AQ3" s="513"/>
      <c r="AR3" s="513" t="s">
        <v>22</v>
      </c>
      <c r="AS3" s="513"/>
      <c r="AT3" s="513"/>
      <c r="AU3" s="513" t="s">
        <v>23</v>
      </c>
      <c r="AV3" s="513"/>
      <c r="AW3" s="513"/>
      <c r="AX3" s="513" t="s">
        <v>29</v>
      </c>
      <c r="AY3" s="513"/>
      <c r="AZ3" s="513"/>
      <c r="BA3" s="151"/>
      <c r="BB3" s="172"/>
      <c r="BC3" s="173" t="s">
        <v>30</v>
      </c>
      <c r="BD3" s="173"/>
      <c r="BE3" s="173"/>
      <c r="BF3" s="173"/>
    </row>
    <row r="4" spans="1:58" ht="15.75">
      <c r="A4" s="510"/>
      <c r="B4" s="181" t="s">
        <v>8</v>
      </c>
      <c r="C4" s="181" t="s">
        <v>9</v>
      </c>
      <c r="D4" s="181" t="s">
        <v>53</v>
      </c>
      <c r="E4" s="181" t="s">
        <v>8</v>
      </c>
      <c r="F4" s="181" t="s">
        <v>9</v>
      </c>
      <c r="G4" s="181" t="s">
        <v>53</v>
      </c>
      <c r="H4" s="181" t="s">
        <v>8</v>
      </c>
      <c r="I4" s="181" t="s">
        <v>9</v>
      </c>
      <c r="J4" s="181" t="s">
        <v>53</v>
      </c>
      <c r="K4" s="181" t="s">
        <v>8</v>
      </c>
      <c r="L4" s="181" t="s">
        <v>9</v>
      </c>
      <c r="M4" s="181" t="s">
        <v>53</v>
      </c>
      <c r="N4" s="512"/>
      <c r="O4" s="142" t="s">
        <v>8</v>
      </c>
      <c r="P4" s="142" t="s">
        <v>9</v>
      </c>
      <c r="Q4" s="142" t="s">
        <v>53</v>
      </c>
      <c r="R4" s="142" t="s">
        <v>8</v>
      </c>
      <c r="S4" s="142" t="s">
        <v>9</v>
      </c>
      <c r="T4" s="142" t="s">
        <v>53</v>
      </c>
      <c r="U4" s="142" t="s">
        <v>8</v>
      </c>
      <c r="V4" s="142" t="s">
        <v>9</v>
      </c>
      <c r="W4" s="142" t="s">
        <v>53</v>
      </c>
      <c r="X4" s="142" t="s">
        <v>8</v>
      </c>
      <c r="Y4" s="142" t="s">
        <v>9</v>
      </c>
      <c r="Z4" s="142" t="s">
        <v>53</v>
      </c>
      <c r="AA4" s="514"/>
      <c r="AB4" s="142" t="s">
        <v>8</v>
      </c>
      <c r="AC4" s="142" t="s">
        <v>9</v>
      </c>
      <c r="AD4" s="142" t="s">
        <v>53</v>
      </c>
      <c r="AE4" s="142" t="s">
        <v>8</v>
      </c>
      <c r="AF4" s="142" t="s">
        <v>9</v>
      </c>
      <c r="AG4" s="142" t="s">
        <v>53</v>
      </c>
      <c r="AH4" s="142" t="s">
        <v>8</v>
      </c>
      <c r="AI4" s="142" t="s">
        <v>9</v>
      </c>
      <c r="AJ4" s="142" t="s">
        <v>53</v>
      </c>
      <c r="AK4" s="142" t="s">
        <v>8</v>
      </c>
      <c r="AL4" s="142" t="s">
        <v>9</v>
      </c>
      <c r="AM4" s="142" t="s">
        <v>53</v>
      </c>
      <c r="AN4" s="516"/>
      <c r="AO4" s="142" t="s">
        <v>8</v>
      </c>
      <c r="AP4" s="142" t="s">
        <v>9</v>
      </c>
      <c r="AQ4" s="142" t="s">
        <v>53</v>
      </c>
      <c r="AR4" s="142" t="s">
        <v>8</v>
      </c>
      <c r="AS4" s="142" t="s">
        <v>9</v>
      </c>
      <c r="AT4" s="142" t="s">
        <v>53</v>
      </c>
      <c r="AU4" s="142" t="s">
        <v>8</v>
      </c>
      <c r="AV4" s="142" t="s">
        <v>9</v>
      </c>
      <c r="AW4" s="142" t="s">
        <v>53</v>
      </c>
      <c r="AX4" s="142" t="s">
        <v>8</v>
      </c>
      <c r="AY4" s="142" t="s">
        <v>9</v>
      </c>
      <c r="AZ4" s="142" t="s">
        <v>53</v>
      </c>
      <c r="BA4" s="151"/>
      <c r="BB4" s="137"/>
      <c r="BC4" s="142" t="s">
        <v>73</v>
      </c>
      <c r="BD4" s="142" t="s">
        <v>9</v>
      </c>
      <c r="BE4" s="142" t="s">
        <v>53</v>
      </c>
      <c r="BF4" s="136" t="s">
        <v>15</v>
      </c>
    </row>
    <row r="5" spans="1:58" ht="15.75">
      <c r="A5" s="137" t="s">
        <v>2</v>
      </c>
      <c r="B5" s="138">
        <v>135</v>
      </c>
      <c r="C5" s="137">
        <f>МФ!C5</f>
        <v>137.7</v>
      </c>
      <c r="D5" s="137">
        <f aca="true" t="shared" si="0" ref="D5:D13">C5-B5</f>
        <v>2.6999999999999886</v>
      </c>
      <c r="E5" s="138">
        <v>230</v>
      </c>
      <c r="F5" s="145">
        <f>МФ!F5</f>
        <v>232.9</v>
      </c>
      <c r="G5" s="137">
        <f aca="true" t="shared" si="1" ref="G5:G14">F5-E5</f>
        <v>2.9000000000000057</v>
      </c>
      <c r="H5" s="138">
        <v>255</v>
      </c>
      <c r="I5" s="145">
        <f>МФ!I5</f>
        <v>258.6</v>
      </c>
      <c r="J5" s="137">
        <f aca="true" t="shared" si="2" ref="J5:J14">I5-H5</f>
        <v>3.6000000000000227</v>
      </c>
      <c r="K5" s="138">
        <f>B5+E5+H5</f>
        <v>620</v>
      </c>
      <c r="L5" s="137">
        <f>МФ!L5</f>
        <v>629.2</v>
      </c>
      <c r="M5" s="137">
        <f aca="true" t="shared" si="3" ref="M5:M13">L5-K5</f>
        <v>9.200000000000045</v>
      </c>
      <c r="N5" s="137" t="s">
        <v>2</v>
      </c>
      <c r="O5" s="138">
        <v>215</v>
      </c>
      <c r="P5" s="137">
        <f>МФ!P5</f>
        <v>217.1</v>
      </c>
      <c r="Q5" s="137">
        <f>P5-O5</f>
        <v>2.0999999999999943</v>
      </c>
      <c r="R5" s="138">
        <v>200</v>
      </c>
      <c r="S5" s="137">
        <f>МФ!S5</f>
        <v>202.1</v>
      </c>
      <c r="T5" s="137">
        <f aca="true" t="shared" si="4" ref="T5:T14">S5-R5</f>
        <v>2.0999999999999943</v>
      </c>
      <c r="U5" s="138">
        <v>235</v>
      </c>
      <c r="V5" s="137">
        <f>МФ!V5</f>
        <v>235.3</v>
      </c>
      <c r="W5" s="137">
        <f aca="true" t="shared" si="5" ref="W5:W14">V5-U5</f>
        <v>0.30000000000001137</v>
      </c>
      <c r="X5" s="138">
        <f>O5+R5+U5</f>
        <v>650</v>
      </c>
      <c r="Y5" s="137">
        <f>МФ!Y5</f>
        <v>654.5</v>
      </c>
      <c r="Z5" s="137">
        <f aca="true" t="shared" si="6" ref="Z5:Z14">Y5-X5</f>
        <v>4.5</v>
      </c>
      <c r="AA5" s="137" t="s">
        <v>2</v>
      </c>
      <c r="AB5" s="138">
        <v>265</v>
      </c>
      <c r="AC5" s="137">
        <f>МФ!AC5</f>
        <v>267.3</v>
      </c>
      <c r="AD5" s="137">
        <f aca="true" t="shared" si="7" ref="AD5:AD14">AC5-AB5</f>
        <v>2.3000000000000114</v>
      </c>
      <c r="AE5" s="138">
        <v>245</v>
      </c>
      <c r="AF5" s="137">
        <f>МФ!AF5</f>
        <v>248.1</v>
      </c>
      <c r="AG5" s="137">
        <f aca="true" t="shared" si="8" ref="AG5:AG14">AF5-AE5</f>
        <v>3.0999999999999943</v>
      </c>
      <c r="AH5" s="138">
        <v>200</v>
      </c>
      <c r="AI5" s="137">
        <f>МФ!AI5</f>
        <v>234.77</v>
      </c>
      <c r="AJ5" s="137">
        <f aca="true" t="shared" si="9" ref="AJ5:AJ14">AI5-AH5</f>
        <v>34.77000000000001</v>
      </c>
      <c r="AK5" s="138">
        <f>AB5+AE5+AH5</f>
        <v>710</v>
      </c>
      <c r="AL5" s="137">
        <f>МФ!AL5</f>
        <v>750.17</v>
      </c>
      <c r="AM5" s="137">
        <f aca="true" t="shared" si="10" ref="AM5:AM14">AL5-AK5</f>
        <v>40.16999999999996</v>
      </c>
      <c r="AN5" s="137" t="s">
        <v>2</v>
      </c>
      <c r="AO5" s="138">
        <v>222</v>
      </c>
      <c r="AP5" s="137">
        <f>МФ!AP5</f>
        <v>238.5</v>
      </c>
      <c r="AQ5" s="137">
        <f>AP5-AO5</f>
        <v>16.5</v>
      </c>
      <c r="AR5" s="138">
        <v>225</v>
      </c>
      <c r="AS5" s="137">
        <f>МФ!AS5</f>
        <v>239.4</v>
      </c>
      <c r="AT5" s="137">
        <f aca="true" t="shared" si="11" ref="AT5:AT14">AS5-AR5</f>
        <v>14.400000000000006</v>
      </c>
      <c r="AU5" s="445">
        <v>320</v>
      </c>
      <c r="AV5" s="137">
        <f>МФ!AV5</f>
        <v>252.93418000000003</v>
      </c>
      <c r="AW5" s="137">
        <f aca="true" t="shared" si="12" ref="AW5:AW14">AV5-AU5</f>
        <v>-67.06581999999997</v>
      </c>
      <c r="AX5" s="138">
        <f>AO5+AR5+AU5</f>
        <v>767</v>
      </c>
      <c r="AY5" s="137">
        <f>AP5+AS5+AV5</f>
        <v>730.8341800000001</v>
      </c>
      <c r="AZ5" s="137">
        <f aca="true" t="shared" si="13" ref="AZ5:AZ14">AY5-AX5</f>
        <v>-36.16581999999994</v>
      </c>
      <c r="BA5" s="150"/>
      <c r="BB5" s="142" t="s">
        <v>2</v>
      </c>
      <c r="BC5" s="138">
        <f>AX5+AK5+X5+K5</f>
        <v>2747</v>
      </c>
      <c r="BD5" s="137">
        <f>L5+Y5+AL5+AY5</f>
        <v>2764.7041799999997</v>
      </c>
      <c r="BE5" s="137">
        <f aca="true" t="shared" si="14" ref="BE5:BE18">BD5-BC5</f>
        <v>17.704179999999724</v>
      </c>
      <c r="BF5" s="143">
        <f aca="true" t="shared" si="15" ref="BF5:BF13">BD5/BC5*100</f>
        <v>100.64449144521295</v>
      </c>
    </row>
    <row r="6" spans="1:58" ht="15.75" hidden="1">
      <c r="A6" s="145" t="s">
        <v>74</v>
      </c>
      <c r="B6" s="138">
        <v>0</v>
      </c>
      <c r="C6" s="137">
        <f>МФ!C6</f>
        <v>0</v>
      </c>
      <c r="D6" s="137">
        <f>C6-B6</f>
        <v>0</v>
      </c>
      <c r="E6" s="138"/>
      <c r="F6" s="145">
        <f>МФ!F6</f>
        <v>0</v>
      </c>
      <c r="G6" s="137">
        <f>F6-E6</f>
        <v>0</v>
      </c>
      <c r="H6" s="138"/>
      <c r="I6" s="145">
        <f>МФ!I6</f>
        <v>0</v>
      </c>
      <c r="J6" s="137">
        <f>I6-H6</f>
        <v>0</v>
      </c>
      <c r="K6" s="138">
        <f>B6+E6+H6</f>
        <v>0</v>
      </c>
      <c r="L6" s="137">
        <f>МФ!L6</f>
        <v>0</v>
      </c>
      <c r="M6" s="137">
        <f>L6-K6</f>
        <v>0</v>
      </c>
      <c r="N6" s="145" t="s">
        <v>74</v>
      </c>
      <c r="O6" s="138">
        <v>0</v>
      </c>
      <c r="P6" s="137">
        <f>МФ!P6</f>
        <v>0</v>
      </c>
      <c r="Q6" s="137">
        <f aca="true" t="shared" si="16" ref="Q6:Q13">P6-O6</f>
        <v>0</v>
      </c>
      <c r="R6" s="138" t="s">
        <v>172</v>
      </c>
      <c r="S6" s="137">
        <f>МФ!S6</f>
        <v>0</v>
      </c>
      <c r="T6" s="137" t="e">
        <f>S6-R6</f>
        <v>#VALUE!</v>
      </c>
      <c r="U6" s="138">
        <v>0</v>
      </c>
      <c r="V6" s="137">
        <f>МФ!V6</f>
        <v>0</v>
      </c>
      <c r="W6" s="137">
        <f>V6-U6</f>
        <v>0</v>
      </c>
      <c r="X6" s="138" t="e">
        <f>O6+R6+U6</f>
        <v>#VALUE!</v>
      </c>
      <c r="Y6" s="137">
        <f>МФ!Y6</f>
        <v>0</v>
      </c>
      <c r="Z6" s="137" t="e">
        <f>Y6-X6</f>
        <v>#VALUE!</v>
      </c>
      <c r="AA6" s="145" t="s">
        <v>74</v>
      </c>
      <c r="AB6" s="380">
        <v>0</v>
      </c>
      <c r="AC6" s="137">
        <f>МФ!AC6</f>
        <v>0</v>
      </c>
      <c r="AD6" s="137">
        <f>AC6-AB6</f>
        <v>0</v>
      </c>
      <c r="AE6" s="380">
        <v>0</v>
      </c>
      <c r="AF6" s="137">
        <f>МФ!AF6</f>
        <v>0</v>
      </c>
      <c r="AG6" s="137">
        <f>AF6-AE6</f>
        <v>0</v>
      </c>
      <c r="AH6" s="138"/>
      <c r="AI6" s="137">
        <f>МФ!AI6</f>
        <v>0</v>
      </c>
      <c r="AJ6" s="137">
        <f>AI6-AH6</f>
        <v>0</v>
      </c>
      <c r="AK6" s="138">
        <f>AB6+AE6+AH6</f>
        <v>0</v>
      </c>
      <c r="AL6" s="137">
        <f>МФ!AL6</f>
        <v>0</v>
      </c>
      <c r="AM6" s="137">
        <f>AL6-AK6</f>
        <v>0</v>
      </c>
      <c r="AN6" s="145" t="s">
        <v>74</v>
      </c>
      <c r="AO6" s="138"/>
      <c r="AP6" s="137">
        <f>МФ!AP6</f>
        <v>0</v>
      </c>
      <c r="AQ6" s="137">
        <f aca="true" t="shared" si="17" ref="AQ6:AQ13">AP6-AO6</f>
        <v>0</v>
      </c>
      <c r="AR6" s="138">
        <v>0</v>
      </c>
      <c r="AS6" s="137">
        <f>МФ!AS6</f>
        <v>0</v>
      </c>
      <c r="AT6" s="137">
        <f>AS6-AR6</f>
        <v>0</v>
      </c>
      <c r="AU6" s="442">
        <v>0</v>
      </c>
      <c r="AV6" s="137">
        <f>МФ!AV6</f>
        <v>0</v>
      </c>
      <c r="AW6" s="137">
        <f>AV6-AU6</f>
        <v>0</v>
      </c>
      <c r="AX6" s="138">
        <f>AO6+AR6+AU6</f>
        <v>0</v>
      </c>
      <c r="AY6" s="137">
        <f>AP6+AS6+AV6</f>
        <v>0</v>
      </c>
      <c r="AZ6" s="137">
        <f>AY6-AX6</f>
        <v>0</v>
      </c>
      <c r="BA6" s="150"/>
      <c r="BB6" s="145" t="s">
        <v>74</v>
      </c>
      <c r="BC6" s="138" t="s">
        <v>172</v>
      </c>
      <c r="BD6" s="137">
        <f>L6+Y6+AL6+AY6</f>
        <v>0</v>
      </c>
      <c r="BE6" s="429" t="e">
        <f t="shared" si="14"/>
        <v>#VALUE!</v>
      </c>
      <c r="BF6" s="143" t="e">
        <f t="shared" si="15"/>
        <v>#VALUE!</v>
      </c>
    </row>
    <row r="7" spans="1:58" ht="15.75">
      <c r="A7" s="137" t="s">
        <v>3</v>
      </c>
      <c r="B7" s="138">
        <v>0</v>
      </c>
      <c r="C7" s="137">
        <f>МФ!C7</f>
        <v>2.6</v>
      </c>
      <c r="D7" s="137">
        <f t="shared" si="0"/>
        <v>2.6</v>
      </c>
      <c r="E7" s="138">
        <v>0</v>
      </c>
      <c r="F7" s="145">
        <f>МФ!F7</f>
        <v>0</v>
      </c>
      <c r="G7" s="137">
        <f t="shared" si="1"/>
        <v>0</v>
      </c>
      <c r="H7" s="138">
        <v>528.7</v>
      </c>
      <c r="I7" s="145">
        <f>МФ!I7</f>
        <v>673.7</v>
      </c>
      <c r="J7" s="137">
        <f t="shared" si="2"/>
        <v>145</v>
      </c>
      <c r="K7" s="138">
        <f aca="true" t="shared" si="18" ref="K7:K14">B7+E7+H7</f>
        <v>528.7</v>
      </c>
      <c r="L7" s="137">
        <f>МФ!L7</f>
        <v>676.3000000000001</v>
      </c>
      <c r="M7" s="137">
        <f t="shared" si="3"/>
        <v>147.60000000000002</v>
      </c>
      <c r="N7" s="137" t="s">
        <v>3</v>
      </c>
      <c r="O7" s="138">
        <v>265</v>
      </c>
      <c r="P7" s="137">
        <f>МФ!P7</f>
        <v>120</v>
      </c>
      <c r="Q7" s="137">
        <f t="shared" si="16"/>
        <v>-145</v>
      </c>
      <c r="R7" s="138">
        <v>0</v>
      </c>
      <c r="S7" s="137">
        <f>МФ!S7</f>
        <v>0</v>
      </c>
      <c r="T7" s="137">
        <f t="shared" si="4"/>
        <v>0</v>
      </c>
      <c r="U7" s="138">
        <v>0</v>
      </c>
      <c r="V7" s="137">
        <f>МФ!V7</f>
        <v>0</v>
      </c>
      <c r="W7" s="137">
        <f t="shared" si="5"/>
        <v>0</v>
      </c>
      <c r="X7" s="138">
        <f>O7+R7+U7</f>
        <v>265</v>
      </c>
      <c r="Y7" s="137">
        <f>МФ!Y7</f>
        <v>120</v>
      </c>
      <c r="Z7" s="137">
        <f t="shared" si="6"/>
        <v>-145</v>
      </c>
      <c r="AA7" s="137" t="s">
        <v>3</v>
      </c>
      <c r="AB7" s="380">
        <v>126.4</v>
      </c>
      <c r="AC7" s="137">
        <f>МФ!AC7</f>
        <v>126.4</v>
      </c>
      <c r="AD7" s="137">
        <f t="shared" si="7"/>
        <v>0</v>
      </c>
      <c r="AE7" s="380">
        <v>120</v>
      </c>
      <c r="AF7" s="137">
        <f>МФ!AF7</f>
        <v>120</v>
      </c>
      <c r="AG7" s="137">
        <f t="shared" si="8"/>
        <v>0</v>
      </c>
      <c r="AH7" s="138">
        <v>0</v>
      </c>
      <c r="AI7" s="137">
        <f>МФ!AI7</f>
        <v>120</v>
      </c>
      <c r="AJ7" s="137">
        <f t="shared" si="9"/>
        <v>120</v>
      </c>
      <c r="AK7" s="138">
        <f aca="true" t="shared" si="19" ref="AK7:AK14">AB7+AE7+AH7</f>
        <v>246.4</v>
      </c>
      <c r="AL7" s="137">
        <f>МФ!AL7</f>
        <v>366.4</v>
      </c>
      <c r="AM7" s="137">
        <f t="shared" si="10"/>
        <v>119.99999999999997</v>
      </c>
      <c r="AN7" s="137" t="s">
        <v>3</v>
      </c>
      <c r="AO7" s="138">
        <v>6.5</v>
      </c>
      <c r="AP7" s="137">
        <f>МФ!AP7</f>
        <v>7.6</v>
      </c>
      <c r="AQ7" s="137">
        <f t="shared" si="17"/>
        <v>1.0999999999999996</v>
      </c>
      <c r="AR7" s="138">
        <v>0</v>
      </c>
      <c r="AS7" s="137">
        <f>МФ!AS7</f>
        <v>0</v>
      </c>
      <c r="AT7" s="137">
        <f t="shared" si="11"/>
        <v>0</v>
      </c>
      <c r="AU7" s="442">
        <v>0</v>
      </c>
      <c r="AV7" s="137"/>
      <c r="AW7" s="137">
        <f t="shared" si="12"/>
        <v>0</v>
      </c>
      <c r="AX7" s="138">
        <f>AO7+AR7+AU7</f>
        <v>6.5</v>
      </c>
      <c r="AY7" s="137">
        <f aca="true" t="shared" si="20" ref="AY7:AY14">AP7+AS7+AV7</f>
        <v>7.6</v>
      </c>
      <c r="AZ7" s="137">
        <f t="shared" si="13"/>
        <v>1.0999999999999996</v>
      </c>
      <c r="BA7" s="150"/>
      <c r="BB7" s="142" t="s">
        <v>24</v>
      </c>
      <c r="BC7" s="473">
        <f aca="true" t="shared" si="21" ref="BC7:BC12">AX7+AK7+X7+K7</f>
        <v>1046.6</v>
      </c>
      <c r="BD7" s="137">
        <f>L7+Y7+AL7+AY7</f>
        <v>1170.3</v>
      </c>
      <c r="BE7" s="137">
        <f t="shared" si="14"/>
        <v>123.70000000000005</v>
      </c>
      <c r="BF7" s="143">
        <f t="shared" si="15"/>
        <v>111.81922415440475</v>
      </c>
    </row>
    <row r="8" spans="1:58" ht="15.75" hidden="1">
      <c r="A8" s="145" t="s">
        <v>32</v>
      </c>
      <c r="B8" s="138"/>
      <c r="C8" s="137">
        <f>МФ!C8</f>
        <v>0</v>
      </c>
      <c r="D8" s="137">
        <f>C8-B8</f>
        <v>0</v>
      </c>
      <c r="E8" s="138"/>
      <c r="F8" s="145">
        <f>МФ!F8</f>
        <v>0</v>
      </c>
      <c r="G8" s="137">
        <f>F8-E8</f>
        <v>0</v>
      </c>
      <c r="H8" s="138"/>
      <c r="I8" s="145">
        <f>МФ!I8</f>
        <v>0</v>
      </c>
      <c r="J8" s="137">
        <f>I8-H8</f>
        <v>0</v>
      </c>
      <c r="K8" s="138">
        <f>B8+E8+H8</f>
        <v>0</v>
      </c>
      <c r="L8" s="137">
        <f>МФ!L8</f>
        <v>0</v>
      </c>
      <c r="M8" s="137">
        <f>L8-K8</f>
        <v>0</v>
      </c>
      <c r="N8" s="145" t="s">
        <v>32</v>
      </c>
      <c r="O8" s="138">
        <v>0</v>
      </c>
      <c r="P8" s="137">
        <f>МФ!P8</f>
        <v>0</v>
      </c>
      <c r="Q8" s="137">
        <f t="shared" si="16"/>
        <v>0</v>
      </c>
      <c r="R8" s="138">
        <v>0</v>
      </c>
      <c r="S8" s="137">
        <f>МФ!S8</f>
        <v>0</v>
      </c>
      <c r="T8" s="137">
        <f>S8-R8</f>
        <v>0</v>
      </c>
      <c r="U8" s="138">
        <v>0</v>
      </c>
      <c r="V8" s="137">
        <f>МФ!V8</f>
        <v>0</v>
      </c>
      <c r="W8" s="137">
        <f>V8-U8</f>
        <v>0</v>
      </c>
      <c r="X8" s="138">
        <f>O8+R8+U8</f>
        <v>0</v>
      </c>
      <c r="Y8" s="137">
        <f>МФ!Y8</f>
        <v>0</v>
      </c>
      <c r="Z8" s="137">
        <f>Y8-X8</f>
        <v>0</v>
      </c>
      <c r="AA8" s="145" t="s">
        <v>32</v>
      </c>
      <c r="AB8" s="380">
        <v>0</v>
      </c>
      <c r="AC8" s="137">
        <f>МФ!AC8</f>
        <v>0</v>
      </c>
      <c r="AD8" s="137">
        <f>AC8-AB8</f>
        <v>0</v>
      </c>
      <c r="AE8" s="380">
        <v>0</v>
      </c>
      <c r="AF8" s="137">
        <f>МФ!AF8</f>
        <v>0</v>
      </c>
      <c r="AG8" s="137">
        <f>AF8-AE8</f>
        <v>0</v>
      </c>
      <c r="AH8" s="380">
        <v>0</v>
      </c>
      <c r="AI8" s="137">
        <f>МФ!AI8</f>
        <v>0</v>
      </c>
      <c r="AJ8" s="137">
        <f>AI8-AH8</f>
        <v>0</v>
      </c>
      <c r="AK8" s="138">
        <f>AB8+AE8+AH8</f>
        <v>0</v>
      </c>
      <c r="AL8" s="137">
        <f>МФ!AL8</f>
        <v>0</v>
      </c>
      <c r="AM8" s="137">
        <f>AL8-AK8</f>
        <v>0</v>
      </c>
      <c r="AN8" s="145" t="s">
        <v>32</v>
      </c>
      <c r="AO8" s="380">
        <v>0</v>
      </c>
      <c r="AP8" s="137">
        <f>МФ!AP8</f>
        <v>0</v>
      </c>
      <c r="AQ8" s="137">
        <f t="shared" si="17"/>
        <v>0</v>
      </c>
      <c r="AR8" s="380">
        <v>0</v>
      </c>
      <c r="AS8" s="137">
        <f>МФ!AS8</f>
        <v>0</v>
      </c>
      <c r="AT8" s="137">
        <f>AS8-AR8</f>
        <v>0</v>
      </c>
      <c r="AU8" s="442">
        <v>0</v>
      </c>
      <c r="AV8" s="137">
        <f>МФ!AV8</f>
        <v>0</v>
      </c>
      <c r="AW8" s="137">
        <f>AV8-AU8</f>
        <v>0</v>
      </c>
      <c r="AX8" s="138">
        <f>AO8+AR8+AU8</f>
        <v>0</v>
      </c>
      <c r="AY8" s="137">
        <f>AP8+AS8+AV8</f>
        <v>0</v>
      </c>
      <c r="AZ8" s="137">
        <f>AY8-AX8</f>
        <v>0</v>
      </c>
      <c r="BA8" s="150"/>
      <c r="BB8" s="142" t="s">
        <v>37</v>
      </c>
      <c r="BC8" s="473">
        <f t="shared" si="21"/>
        <v>0</v>
      </c>
      <c r="BD8" s="137">
        <f aca="true" t="shared" si="22" ref="BD8:BD14">L8+Y8+AL8+AY8</f>
        <v>0</v>
      </c>
      <c r="BE8" s="137">
        <f t="shared" si="14"/>
        <v>0</v>
      </c>
      <c r="BF8" s="143" t="e">
        <f t="shared" si="15"/>
        <v>#DIV/0!</v>
      </c>
    </row>
    <row r="9" spans="1:58" ht="15.75">
      <c r="A9" s="137" t="s">
        <v>4</v>
      </c>
      <c r="B9" s="138">
        <v>10</v>
      </c>
      <c r="C9" s="137">
        <f>МФ!C9</f>
        <v>13.2</v>
      </c>
      <c r="D9" s="137">
        <f t="shared" si="0"/>
        <v>3.1999999999999993</v>
      </c>
      <c r="E9" s="138">
        <v>5.6</v>
      </c>
      <c r="F9" s="145">
        <f>МФ!F9</f>
        <v>7.2</v>
      </c>
      <c r="G9" s="137">
        <f t="shared" si="1"/>
        <v>1.6000000000000005</v>
      </c>
      <c r="H9" s="138">
        <v>10</v>
      </c>
      <c r="I9" s="145">
        <f>МФ!I9</f>
        <v>5</v>
      </c>
      <c r="J9" s="137">
        <f t="shared" si="2"/>
        <v>-5</v>
      </c>
      <c r="K9" s="138">
        <f t="shared" si="18"/>
        <v>25.6</v>
      </c>
      <c r="L9" s="137">
        <f>МФ!L9</f>
        <v>25.4</v>
      </c>
      <c r="M9" s="137">
        <f t="shared" si="3"/>
        <v>-0.20000000000000284</v>
      </c>
      <c r="N9" s="137" t="s">
        <v>4</v>
      </c>
      <c r="O9" s="138">
        <v>10</v>
      </c>
      <c r="P9" s="137">
        <f>МФ!P9</f>
        <v>11.7</v>
      </c>
      <c r="Q9" s="137">
        <f t="shared" si="16"/>
        <v>1.6999999999999993</v>
      </c>
      <c r="R9" s="138">
        <v>4.6</v>
      </c>
      <c r="S9" s="137">
        <f>МФ!S9</f>
        <v>3.3</v>
      </c>
      <c r="T9" s="137">
        <f t="shared" si="4"/>
        <v>-1.2999999999999998</v>
      </c>
      <c r="U9" s="138">
        <v>8.8</v>
      </c>
      <c r="V9" s="137">
        <f>МФ!V9</f>
        <v>7.3</v>
      </c>
      <c r="W9" s="137">
        <f t="shared" si="5"/>
        <v>-1.5000000000000009</v>
      </c>
      <c r="X9" s="138">
        <f aca="true" t="shared" si="23" ref="X9:X26">O9+R9+U9</f>
        <v>23.4</v>
      </c>
      <c r="Y9" s="137">
        <f>МФ!Y9</f>
        <v>22.3</v>
      </c>
      <c r="Z9" s="137">
        <f t="shared" si="6"/>
        <v>-1.0999999999999979</v>
      </c>
      <c r="AA9" s="137" t="s">
        <v>4</v>
      </c>
      <c r="AB9" s="380">
        <v>6</v>
      </c>
      <c r="AC9" s="137">
        <f>МФ!AC9</f>
        <v>-17.2</v>
      </c>
      <c r="AD9" s="137">
        <f t="shared" si="7"/>
        <v>-23.2</v>
      </c>
      <c r="AE9" s="380">
        <v>108.2</v>
      </c>
      <c r="AF9" s="137">
        <f>МФ!AF9</f>
        <v>137.6</v>
      </c>
      <c r="AG9" s="137">
        <f t="shared" si="8"/>
        <v>29.39999999999999</v>
      </c>
      <c r="AH9" s="380">
        <v>16.9</v>
      </c>
      <c r="AI9" s="137">
        <f>МФ!AI9</f>
        <v>16.949</v>
      </c>
      <c r="AJ9" s="137">
        <f t="shared" si="9"/>
        <v>0.04900000000000304</v>
      </c>
      <c r="AK9" s="138">
        <f t="shared" si="19"/>
        <v>131.1</v>
      </c>
      <c r="AL9" s="137">
        <f>МФ!AL9</f>
        <v>137.349</v>
      </c>
      <c r="AM9" s="137">
        <f t="shared" si="10"/>
        <v>6.248999999999995</v>
      </c>
      <c r="AN9" s="137" t="s">
        <v>4</v>
      </c>
      <c r="AO9" s="380">
        <v>90</v>
      </c>
      <c r="AP9" s="137">
        <f>МФ!AP9</f>
        <v>279.9</v>
      </c>
      <c r="AQ9" s="137">
        <f t="shared" si="17"/>
        <v>189.89999999999998</v>
      </c>
      <c r="AR9" s="380">
        <f>300-32.6</f>
        <v>267.4</v>
      </c>
      <c r="AS9" s="137">
        <f>МФ!AS9</f>
        <v>180.5</v>
      </c>
      <c r="AT9" s="137">
        <f t="shared" si="11"/>
        <v>-86.89999999999998</v>
      </c>
      <c r="AU9" s="446">
        <v>117.6</v>
      </c>
      <c r="AV9" s="137">
        <f>МФ!AV9</f>
        <v>81.18236</v>
      </c>
      <c r="AW9" s="137">
        <f t="shared" si="12"/>
        <v>-36.41763999999999</v>
      </c>
      <c r="AX9" s="138">
        <f aca="true" t="shared" si="24" ref="AX9:AX14">AO9+AR9+AU9</f>
        <v>475</v>
      </c>
      <c r="AY9" s="137">
        <f t="shared" si="20"/>
        <v>541.58236</v>
      </c>
      <c r="AZ9" s="137">
        <f t="shared" si="13"/>
        <v>66.58236</v>
      </c>
      <c r="BA9" s="150"/>
      <c r="BB9" s="142" t="s">
        <v>31</v>
      </c>
      <c r="BC9" s="473">
        <f t="shared" si="21"/>
        <v>655.1</v>
      </c>
      <c r="BD9" s="137">
        <f>L9+Y9+AL9+AY9</f>
        <v>726.63136</v>
      </c>
      <c r="BE9" s="137">
        <f t="shared" si="14"/>
        <v>71.53135999999995</v>
      </c>
      <c r="BF9" s="143">
        <f t="shared" si="15"/>
        <v>110.91915127461456</v>
      </c>
    </row>
    <row r="10" spans="1:58" ht="15.75">
      <c r="A10" s="137" t="s">
        <v>5</v>
      </c>
      <c r="B10" s="138">
        <f>B11+B12</f>
        <v>133</v>
      </c>
      <c r="C10" s="137">
        <f>МФ!C10</f>
        <v>112.19999999999999</v>
      </c>
      <c r="D10" s="137">
        <f t="shared" si="0"/>
        <v>-20.80000000000001</v>
      </c>
      <c r="E10" s="138">
        <f>E11+E12</f>
        <v>86</v>
      </c>
      <c r="F10" s="145">
        <f>МФ!F10</f>
        <v>83.9</v>
      </c>
      <c r="G10" s="137">
        <f t="shared" si="1"/>
        <v>-2.0999999999999943</v>
      </c>
      <c r="H10" s="138">
        <f>H11+H12</f>
        <v>93.3</v>
      </c>
      <c r="I10" s="145">
        <f>I11+I12</f>
        <v>102</v>
      </c>
      <c r="J10" s="137">
        <f t="shared" si="2"/>
        <v>8.700000000000003</v>
      </c>
      <c r="K10" s="138">
        <f>B10+E10+H10</f>
        <v>312.3</v>
      </c>
      <c r="L10" s="137">
        <f>МФ!L10</f>
        <v>298.1</v>
      </c>
      <c r="M10" s="137">
        <f t="shared" si="3"/>
        <v>-14.199999999999989</v>
      </c>
      <c r="N10" s="137" t="s">
        <v>5</v>
      </c>
      <c r="O10" s="138">
        <f>O11+O12</f>
        <v>946</v>
      </c>
      <c r="P10" s="137">
        <f>МФ!P10</f>
        <v>936.5</v>
      </c>
      <c r="Q10" s="137">
        <f t="shared" si="16"/>
        <v>-9.5</v>
      </c>
      <c r="R10" s="138">
        <f>R11+R12</f>
        <v>99</v>
      </c>
      <c r="S10" s="137">
        <f>МФ!S10</f>
        <v>90</v>
      </c>
      <c r="T10" s="137">
        <f t="shared" si="4"/>
        <v>-9</v>
      </c>
      <c r="U10" s="138">
        <f>U11+U12</f>
        <v>42</v>
      </c>
      <c r="V10" s="137">
        <f>МФ!V10</f>
        <v>66.7</v>
      </c>
      <c r="W10" s="137">
        <f t="shared" si="5"/>
        <v>24.700000000000003</v>
      </c>
      <c r="X10" s="138">
        <f>O10+R10+U10</f>
        <v>1087</v>
      </c>
      <c r="Y10" s="137">
        <f>МФ!Y10</f>
        <v>1093.2</v>
      </c>
      <c r="Z10" s="137">
        <f t="shared" si="6"/>
        <v>6.2000000000000455</v>
      </c>
      <c r="AA10" s="137" t="s">
        <v>5</v>
      </c>
      <c r="AB10" s="380">
        <f>AB11+AB12</f>
        <v>166</v>
      </c>
      <c r="AC10" s="137">
        <f>МФ!AC10</f>
        <v>186.2</v>
      </c>
      <c r="AD10" s="137">
        <f t="shared" si="7"/>
        <v>20.19999999999999</v>
      </c>
      <c r="AE10" s="380">
        <f>AE11+AE12</f>
        <v>80</v>
      </c>
      <c r="AF10" s="137">
        <f>МФ!AF10</f>
        <v>77.6</v>
      </c>
      <c r="AG10" s="137">
        <f t="shared" si="8"/>
        <v>-2.4000000000000057</v>
      </c>
      <c r="AH10" s="380">
        <f>AH11+AH12</f>
        <v>1390</v>
      </c>
      <c r="AI10" s="137">
        <f>МФ!AI10</f>
        <v>1639.3509999999999</v>
      </c>
      <c r="AJ10" s="137">
        <f t="shared" si="9"/>
        <v>249.35099999999989</v>
      </c>
      <c r="AK10" s="138">
        <f t="shared" si="19"/>
        <v>1636</v>
      </c>
      <c r="AL10" s="137">
        <f>МФ!AL10</f>
        <v>1903.1509999999998</v>
      </c>
      <c r="AM10" s="137">
        <f t="shared" si="10"/>
        <v>267.15099999999984</v>
      </c>
      <c r="AN10" s="137" t="s">
        <v>5</v>
      </c>
      <c r="AO10" s="380">
        <f>AO11+AO12</f>
        <v>1097</v>
      </c>
      <c r="AP10" s="137">
        <f>МФ!AP10</f>
        <v>1113.8</v>
      </c>
      <c r="AQ10" s="137">
        <f t="shared" si="17"/>
        <v>16.799999999999955</v>
      </c>
      <c r="AR10" s="475">
        <f>AR11+AR12</f>
        <v>1261</v>
      </c>
      <c r="AS10" s="137">
        <f>МФ!AS10</f>
        <v>1432.8</v>
      </c>
      <c r="AT10" s="137">
        <f t="shared" si="11"/>
        <v>171.79999999999995</v>
      </c>
      <c r="AU10" s="446">
        <f>AU11+AU12</f>
        <v>588</v>
      </c>
      <c r="AV10" s="137">
        <f>МФ!AV10</f>
        <v>389.02469999999994</v>
      </c>
      <c r="AW10" s="137">
        <f t="shared" si="12"/>
        <v>-198.97530000000006</v>
      </c>
      <c r="AX10" s="138">
        <f t="shared" si="24"/>
        <v>2946</v>
      </c>
      <c r="AY10" s="137">
        <f t="shared" si="20"/>
        <v>2935.6247</v>
      </c>
      <c r="AZ10" s="137">
        <f t="shared" si="13"/>
        <v>-10.375300000000152</v>
      </c>
      <c r="BA10" s="150"/>
      <c r="BB10" s="142" t="s">
        <v>25</v>
      </c>
      <c r="BC10" s="473">
        <f>AX10+AK10+X10+K10</f>
        <v>5981.3</v>
      </c>
      <c r="BD10" s="137">
        <f>L10+Y10+AL10+AY10</f>
        <v>6230.075699999999</v>
      </c>
      <c r="BE10" s="137">
        <f t="shared" si="14"/>
        <v>248.77569999999923</v>
      </c>
      <c r="BF10" s="143">
        <f t="shared" si="15"/>
        <v>104.15922458328455</v>
      </c>
    </row>
    <row r="11" spans="1:58" ht="15.75" outlineLevel="1">
      <c r="A11" s="138" t="s">
        <v>6</v>
      </c>
      <c r="B11" s="138">
        <v>64</v>
      </c>
      <c r="C11" s="358">
        <f>МФ!C11</f>
        <v>66.8</v>
      </c>
      <c r="D11" s="138">
        <f t="shared" si="0"/>
        <v>2.799999999999997</v>
      </c>
      <c r="E11" s="138">
        <v>46</v>
      </c>
      <c r="F11" s="416">
        <f>МФ!F11</f>
        <v>46.8</v>
      </c>
      <c r="G11" s="138">
        <f t="shared" si="1"/>
        <v>0.7999999999999972</v>
      </c>
      <c r="H11" s="138">
        <v>10</v>
      </c>
      <c r="I11" s="389">
        <f>МФ!I11</f>
        <v>18.1</v>
      </c>
      <c r="J11" s="138">
        <f t="shared" si="2"/>
        <v>8.100000000000001</v>
      </c>
      <c r="K11" s="138">
        <f t="shared" si="18"/>
        <v>120</v>
      </c>
      <c r="L11" s="138">
        <f>МФ!L11</f>
        <v>131.7</v>
      </c>
      <c r="M11" s="138">
        <f t="shared" si="3"/>
        <v>11.699999999999989</v>
      </c>
      <c r="N11" s="138" t="s">
        <v>6</v>
      </c>
      <c r="O11" s="138">
        <v>40</v>
      </c>
      <c r="P11" s="389">
        <f>МФ!P11</f>
        <v>29.7</v>
      </c>
      <c r="Q11" s="395">
        <f t="shared" si="16"/>
        <v>-10.3</v>
      </c>
      <c r="R11" s="138">
        <v>25</v>
      </c>
      <c r="S11" s="395">
        <f>МФ!S11</f>
        <v>15.8</v>
      </c>
      <c r="T11" s="138">
        <f t="shared" si="4"/>
        <v>-9.2</v>
      </c>
      <c r="U11" s="380">
        <v>30</v>
      </c>
      <c r="V11" s="389">
        <f>МФ!V11</f>
        <v>54.7</v>
      </c>
      <c r="W11" s="138">
        <f t="shared" si="5"/>
        <v>24.700000000000003</v>
      </c>
      <c r="X11" s="380">
        <f t="shared" si="23"/>
        <v>95</v>
      </c>
      <c r="Y11" s="389">
        <f>МФ!Y11</f>
        <v>100.2</v>
      </c>
      <c r="Z11" s="138">
        <f t="shared" si="6"/>
        <v>5.200000000000003</v>
      </c>
      <c r="AA11" s="138" t="s">
        <v>6</v>
      </c>
      <c r="AB11" s="380">
        <v>60</v>
      </c>
      <c r="AC11" s="395">
        <f>МФ!AC11</f>
        <v>80.2</v>
      </c>
      <c r="AD11" s="138">
        <f t="shared" si="7"/>
        <v>20.200000000000003</v>
      </c>
      <c r="AE11" s="380">
        <v>60</v>
      </c>
      <c r="AF11" s="395">
        <f>МФ!AF11</f>
        <v>42.1</v>
      </c>
      <c r="AG11" s="138">
        <f t="shared" si="8"/>
        <v>-17.9</v>
      </c>
      <c r="AH11" s="380">
        <v>40</v>
      </c>
      <c r="AI11" s="395">
        <f>МФ!AI11</f>
        <v>128.302</v>
      </c>
      <c r="AJ11" s="138">
        <f t="shared" si="9"/>
        <v>88.30199999999999</v>
      </c>
      <c r="AK11" s="138">
        <f t="shared" si="19"/>
        <v>160</v>
      </c>
      <c r="AL11" s="389">
        <f>МФ!AL11</f>
        <v>250.602</v>
      </c>
      <c r="AM11" s="138">
        <f t="shared" si="10"/>
        <v>90.602</v>
      </c>
      <c r="AN11" s="138" t="s">
        <v>6</v>
      </c>
      <c r="AO11" s="380">
        <f>1200-188</f>
        <v>1012</v>
      </c>
      <c r="AP11" s="395">
        <f>МФ!AP11</f>
        <v>1057.7</v>
      </c>
      <c r="AQ11" s="395">
        <f t="shared" si="17"/>
        <v>45.700000000000045</v>
      </c>
      <c r="AR11" s="380">
        <v>1250</v>
      </c>
      <c r="AS11" s="397">
        <f>МФ!AS11</f>
        <v>1415.2</v>
      </c>
      <c r="AT11" s="138">
        <f t="shared" si="11"/>
        <v>165.20000000000005</v>
      </c>
      <c r="AU11" s="447">
        <v>578</v>
      </c>
      <c r="AV11" s="138">
        <f>МФ!AV11</f>
        <v>389.02669999999995</v>
      </c>
      <c r="AW11" s="138">
        <f t="shared" si="12"/>
        <v>-188.97330000000005</v>
      </c>
      <c r="AX11" s="138">
        <f t="shared" si="24"/>
        <v>2840</v>
      </c>
      <c r="AY11" s="138">
        <f t="shared" si="20"/>
        <v>2861.9267</v>
      </c>
      <c r="AZ11" s="138">
        <f t="shared" si="13"/>
        <v>21.926699999999983</v>
      </c>
      <c r="BA11" s="150"/>
      <c r="BB11" s="138" t="s">
        <v>6</v>
      </c>
      <c r="BC11" s="473">
        <f t="shared" si="21"/>
        <v>3215</v>
      </c>
      <c r="BD11" s="138">
        <f t="shared" si="22"/>
        <v>3344.4287</v>
      </c>
      <c r="BE11" s="138">
        <f t="shared" si="14"/>
        <v>129.42869999999994</v>
      </c>
      <c r="BF11" s="144">
        <f t="shared" si="15"/>
        <v>104.02577604976673</v>
      </c>
    </row>
    <row r="12" spans="1:58" ht="15.75" outlineLevel="1">
      <c r="A12" s="138" t="s">
        <v>7</v>
      </c>
      <c r="B12" s="138">
        <v>69</v>
      </c>
      <c r="C12" s="358">
        <f>МФ!C12</f>
        <v>45.4</v>
      </c>
      <c r="D12" s="138">
        <f t="shared" si="0"/>
        <v>-23.6</v>
      </c>
      <c r="E12" s="138">
        <v>40</v>
      </c>
      <c r="F12" s="416">
        <f>МФ!F12</f>
        <v>37.1</v>
      </c>
      <c r="G12" s="138">
        <f t="shared" si="1"/>
        <v>-2.8999999999999986</v>
      </c>
      <c r="H12" s="138">
        <v>83.3</v>
      </c>
      <c r="I12" s="389">
        <f>МФ!I12</f>
        <v>83.9</v>
      </c>
      <c r="J12" s="138">
        <f t="shared" si="2"/>
        <v>0.6000000000000085</v>
      </c>
      <c r="K12" s="138">
        <f t="shared" si="18"/>
        <v>192.3</v>
      </c>
      <c r="L12" s="138">
        <f>МФ!L12</f>
        <v>166.4</v>
      </c>
      <c r="M12" s="138">
        <f t="shared" si="3"/>
        <v>-25.900000000000006</v>
      </c>
      <c r="N12" s="138" t="s">
        <v>7</v>
      </c>
      <c r="O12" s="138">
        <v>906</v>
      </c>
      <c r="P12" s="389">
        <f>МФ!P12</f>
        <v>906.8</v>
      </c>
      <c r="Q12" s="395">
        <f t="shared" si="16"/>
        <v>0.7999999999999545</v>
      </c>
      <c r="R12" s="138">
        <v>74</v>
      </c>
      <c r="S12" s="395">
        <f>МФ!S12</f>
        <v>74.2</v>
      </c>
      <c r="T12" s="138">
        <f t="shared" si="4"/>
        <v>0.20000000000000284</v>
      </c>
      <c r="U12" s="380">
        <v>12</v>
      </c>
      <c r="V12" s="389">
        <f>МФ!V12</f>
        <v>12</v>
      </c>
      <c r="W12" s="138">
        <f t="shared" si="5"/>
        <v>0</v>
      </c>
      <c r="X12" s="380">
        <f t="shared" si="23"/>
        <v>992</v>
      </c>
      <c r="Y12" s="389">
        <f>МФ!Y12</f>
        <v>993</v>
      </c>
      <c r="Z12" s="138">
        <f t="shared" si="6"/>
        <v>1</v>
      </c>
      <c r="AA12" s="138" t="s">
        <v>7</v>
      </c>
      <c r="AB12" s="380">
        <v>106</v>
      </c>
      <c r="AC12" s="395">
        <f>МФ!AC12</f>
        <v>106</v>
      </c>
      <c r="AD12" s="138">
        <f t="shared" si="7"/>
        <v>0</v>
      </c>
      <c r="AE12" s="380">
        <v>20</v>
      </c>
      <c r="AF12" s="395">
        <f>МФ!AF12</f>
        <v>35.5</v>
      </c>
      <c r="AG12" s="138">
        <f t="shared" si="8"/>
        <v>15.5</v>
      </c>
      <c r="AH12" s="380">
        <v>1350</v>
      </c>
      <c r="AI12" s="395">
        <f>МФ!AI12</f>
        <v>1511.049</v>
      </c>
      <c r="AJ12" s="138">
        <f t="shared" si="9"/>
        <v>161.04899999999998</v>
      </c>
      <c r="AK12" s="138">
        <f t="shared" si="19"/>
        <v>1476</v>
      </c>
      <c r="AL12" s="389">
        <f>МФ!AL12</f>
        <v>1652.549</v>
      </c>
      <c r="AM12" s="138">
        <f t="shared" si="10"/>
        <v>176.54899999999998</v>
      </c>
      <c r="AN12" s="138" t="s">
        <v>7</v>
      </c>
      <c r="AO12" s="380">
        <v>85</v>
      </c>
      <c r="AP12" s="395">
        <f>МФ!AP12</f>
        <v>56.1</v>
      </c>
      <c r="AQ12" s="395">
        <f t="shared" si="17"/>
        <v>-28.9</v>
      </c>
      <c r="AR12" s="380">
        <v>11</v>
      </c>
      <c r="AS12" s="397">
        <f>МФ!AS12</f>
        <v>17.6</v>
      </c>
      <c r="AT12" s="138">
        <f t="shared" si="11"/>
        <v>6.600000000000001</v>
      </c>
      <c r="AU12" s="447">
        <v>10</v>
      </c>
      <c r="AV12" s="138">
        <f>МФ!AV12</f>
        <v>-0.002</v>
      </c>
      <c r="AW12" s="138">
        <f t="shared" si="12"/>
        <v>-10.002</v>
      </c>
      <c r="AX12" s="138">
        <f t="shared" si="24"/>
        <v>106</v>
      </c>
      <c r="AY12" s="138">
        <f t="shared" si="20"/>
        <v>73.69800000000001</v>
      </c>
      <c r="AZ12" s="138">
        <f t="shared" si="13"/>
        <v>-32.30199999999999</v>
      </c>
      <c r="BA12" s="150"/>
      <c r="BB12" s="138" t="s">
        <v>7</v>
      </c>
      <c r="BC12" s="473">
        <f t="shared" si="21"/>
        <v>2766.3</v>
      </c>
      <c r="BD12" s="138">
        <f>L12+Y12+AL12+AY12</f>
        <v>2885.647</v>
      </c>
      <c r="BE12" s="138">
        <f t="shared" si="14"/>
        <v>119.34699999999975</v>
      </c>
      <c r="BF12" s="144">
        <f t="shared" si="15"/>
        <v>104.31431876513754</v>
      </c>
    </row>
    <row r="13" spans="1:58" ht="15.75">
      <c r="A13" s="145" t="s">
        <v>33</v>
      </c>
      <c r="B13" s="138">
        <v>0</v>
      </c>
      <c r="C13" s="137">
        <f>МФ!C13</f>
        <v>1.2</v>
      </c>
      <c r="D13" s="137">
        <f t="shared" si="0"/>
        <v>1.2</v>
      </c>
      <c r="E13" s="138">
        <v>0.2</v>
      </c>
      <c r="F13" s="145">
        <f>МФ!F13</f>
        <v>0.2</v>
      </c>
      <c r="G13" s="137">
        <f t="shared" si="1"/>
        <v>0</v>
      </c>
      <c r="H13" s="138">
        <v>2.2</v>
      </c>
      <c r="I13" s="145">
        <f>МФ!I13</f>
        <v>5.3</v>
      </c>
      <c r="J13" s="137">
        <f t="shared" si="2"/>
        <v>3.0999999999999996</v>
      </c>
      <c r="K13" s="138">
        <f t="shared" si="18"/>
        <v>2.4000000000000004</v>
      </c>
      <c r="L13" s="137">
        <f>МФ!L13</f>
        <v>6.699999999999999</v>
      </c>
      <c r="M13" s="137">
        <f t="shared" si="3"/>
        <v>4.299999999999999</v>
      </c>
      <c r="N13" s="145" t="s">
        <v>33</v>
      </c>
      <c r="O13" s="138">
        <v>1.4</v>
      </c>
      <c r="P13" s="137">
        <f>МФ!P13</f>
        <v>0.6</v>
      </c>
      <c r="Q13" s="137">
        <f t="shared" si="16"/>
        <v>-0.7999999999999999</v>
      </c>
      <c r="R13" s="138">
        <v>2</v>
      </c>
      <c r="S13" s="137">
        <f>МФ!S13</f>
        <v>0.3</v>
      </c>
      <c r="T13" s="137">
        <f t="shared" si="4"/>
        <v>-1.7</v>
      </c>
      <c r="U13" s="380">
        <v>2</v>
      </c>
      <c r="V13" s="137">
        <f>МФ!V13</f>
        <v>0</v>
      </c>
      <c r="W13" s="137">
        <f t="shared" si="5"/>
        <v>-2</v>
      </c>
      <c r="X13" s="380">
        <v>2.3</v>
      </c>
      <c r="Y13" s="137">
        <f>МФ!Y13</f>
        <v>0.8999999999999999</v>
      </c>
      <c r="Z13" s="137">
        <f t="shared" si="6"/>
        <v>-1.4</v>
      </c>
      <c r="AA13" s="145" t="s">
        <v>33</v>
      </c>
      <c r="AB13" s="380">
        <v>0.5</v>
      </c>
      <c r="AC13" s="137">
        <f>МФ!AC13</f>
        <v>0</v>
      </c>
      <c r="AD13" s="137">
        <f t="shared" si="7"/>
        <v>-0.5</v>
      </c>
      <c r="AE13" s="380">
        <v>2.5</v>
      </c>
      <c r="AF13" s="137">
        <f>МФ!AF13</f>
        <v>0.3</v>
      </c>
      <c r="AG13" s="137">
        <f t="shared" si="8"/>
        <v>-2.2</v>
      </c>
      <c r="AH13" s="380">
        <v>2.9</v>
      </c>
      <c r="AI13" s="137">
        <f>МФ!AI13</f>
        <v>0.4</v>
      </c>
      <c r="AJ13" s="137">
        <f t="shared" si="9"/>
        <v>-2.5</v>
      </c>
      <c r="AK13" s="138">
        <f>AB13+AE13+AH13</f>
        <v>5.9</v>
      </c>
      <c r="AL13" s="137">
        <f>МФ!AL13</f>
        <v>0.7</v>
      </c>
      <c r="AM13" s="137">
        <f t="shared" si="10"/>
        <v>-5.2</v>
      </c>
      <c r="AN13" s="145" t="s">
        <v>33</v>
      </c>
      <c r="AO13" s="380">
        <v>3.1</v>
      </c>
      <c r="AP13" s="137">
        <f>МФ!AP13</f>
        <v>0.8</v>
      </c>
      <c r="AQ13" s="137">
        <f t="shared" si="17"/>
        <v>-2.3</v>
      </c>
      <c r="AR13" s="380">
        <f>2.5+3.7</f>
        <v>6.2</v>
      </c>
      <c r="AS13" s="137">
        <f>МФ!AS13</f>
        <v>1.3</v>
      </c>
      <c r="AT13" s="137">
        <f t="shared" si="11"/>
        <v>-4.9</v>
      </c>
      <c r="AU13" s="448">
        <v>0</v>
      </c>
      <c r="AV13" s="137"/>
      <c r="AW13" s="137">
        <f t="shared" si="12"/>
        <v>0</v>
      </c>
      <c r="AX13" s="138">
        <f t="shared" si="24"/>
        <v>9.3</v>
      </c>
      <c r="AY13" s="137">
        <f t="shared" si="20"/>
        <v>2.1</v>
      </c>
      <c r="AZ13" s="137">
        <f t="shared" si="13"/>
        <v>-7.200000000000001</v>
      </c>
      <c r="BA13" s="150"/>
      <c r="BB13" s="142" t="s">
        <v>36</v>
      </c>
      <c r="BC13" s="473">
        <f>AX13+AK13+X13+K13</f>
        <v>19.9</v>
      </c>
      <c r="BD13" s="137">
        <f t="shared" si="22"/>
        <v>10.399999999999999</v>
      </c>
      <c r="BE13" s="137">
        <f t="shared" si="14"/>
        <v>-9.5</v>
      </c>
      <c r="BF13" s="143">
        <f t="shared" si="15"/>
        <v>52.26130653266331</v>
      </c>
    </row>
    <row r="14" spans="1:58" ht="15.75" hidden="1">
      <c r="A14" s="145" t="s">
        <v>95</v>
      </c>
      <c r="B14" s="138">
        <v>0</v>
      </c>
      <c r="C14" s="137"/>
      <c r="D14" s="137"/>
      <c r="E14" s="138">
        <v>0</v>
      </c>
      <c r="F14" s="145">
        <v>0</v>
      </c>
      <c r="G14" s="137">
        <f t="shared" si="1"/>
        <v>0</v>
      </c>
      <c r="H14" s="138">
        <v>0</v>
      </c>
      <c r="I14" s="145">
        <v>0</v>
      </c>
      <c r="J14" s="137">
        <f t="shared" si="2"/>
        <v>0</v>
      </c>
      <c r="K14" s="138">
        <f t="shared" si="18"/>
        <v>0</v>
      </c>
      <c r="L14" s="137"/>
      <c r="M14" s="137"/>
      <c r="N14" s="145" t="s">
        <v>95</v>
      </c>
      <c r="O14" s="138">
        <v>0</v>
      </c>
      <c r="P14" s="137">
        <v>0</v>
      </c>
      <c r="Q14" s="137">
        <f>P14-B14</f>
        <v>0</v>
      </c>
      <c r="R14" s="138">
        <v>0</v>
      </c>
      <c r="S14" s="137"/>
      <c r="T14" s="137">
        <f t="shared" si="4"/>
        <v>0</v>
      </c>
      <c r="U14" s="380"/>
      <c r="V14" s="137">
        <v>0</v>
      </c>
      <c r="W14" s="137">
        <f t="shared" si="5"/>
        <v>0</v>
      </c>
      <c r="X14" s="380">
        <f t="shared" si="23"/>
        <v>0</v>
      </c>
      <c r="Y14" s="137">
        <f>P14+S14+V14</f>
        <v>0</v>
      </c>
      <c r="Z14" s="137">
        <f t="shared" si="6"/>
        <v>0</v>
      </c>
      <c r="AA14" s="145" t="s">
        <v>95</v>
      </c>
      <c r="AB14" s="380"/>
      <c r="AC14" s="137">
        <v>0</v>
      </c>
      <c r="AD14" s="137">
        <f t="shared" si="7"/>
        <v>0</v>
      </c>
      <c r="AE14" s="380">
        <v>0</v>
      </c>
      <c r="AF14" s="137">
        <v>0</v>
      </c>
      <c r="AG14" s="137">
        <f t="shared" si="8"/>
        <v>0</v>
      </c>
      <c r="AH14" s="380">
        <v>0</v>
      </c>
      <c r="AI14" s="137">
        <v>0</v>
      </c>
      <c r="AJ14" s="137">
        <f t="shared" si="9"/>
        <v>0</v>
      </c>
      <c r="AK14" s="138">
        <f t="shared" si="19"/>
        <v>0</v>
      </c>
      <c r="AL14" s="137">
        <f>AC14+AF14+AI14</f>
        <v>0</v>
      </c>
      <c r="AM14" s="137">
        <f t="shared" si="10"/>
        <v>0</v>
      </c>
      <c r="AN14" s="145" t="s">
        <v>95</v>
      </c>
      <c r="AO14" s="380">
        <v>0</v>
      </c>
      <c r="AP14" s="137">
        <v>0</v>
      </c>
      <c r="AQ14" s="137">
        <f>AP14-AB14</f>
        <v>0</v>
      </c>
      <c r="AR14" s="380">
        <v>0</v>
      </c>
      <c r="AS14" s="137">
        <v>0</v>
      </c>
      <c r="AT14" s="137">
        <f t="shared" si="11"/>
        <v>0</v>
      </c>
      <c r="AU14" s="380">
        <v>0</v>
      </c>
      <c r="AV14" s="137">
        <v>0</v>
      </c>
      <c r="AW14" s="137">
        <f t="shared" si="12"/>
        <v>0</v>
      </c>
      <c r="AX14" s="138">
        <f t="shared" si="24"/>
        <v>0</v>
      </c>
      <c r="AY14" s="137">
        <f t="shared" si="20"/>
        <v>0</v>
      </c>
      <c r="AZ14" s="137">
        <f t="shared" si="13"/>
        <v>0</v>
      </c>
      <c r="BA14" s="150"/>
      <c r="BB14" s="142" t="s">
        <v>95</v>
      </c>
      <c r="BC14" s="138">
        <f>K14+X14+AK14+AX14</f>
        <v>0</v>
      </c>
      <c r="BD14" s="137">
        <f t="shared" si="22"/>
        <v>0</v>
      </c>
      <c r="BE14" s="137">
        <f t="shared" si="14"/>
        <v>0</v>
      </c>
      <c r="BF14" s="143"/>
    </row>
    <row r="15" spans="1:58" ht="15.75">
      <c r="A15" s="135" t="s">
        <v>34</v>
      </c>
      <c r="B15" s="169">
        <f aca="true" t="shared" si="25" ref="B15:M15">B5+B7+B9+B10+B8+B13+B6</f>
        <v>278</v>
      </c>
      <c r="C15" s="135">
        <f t="shared" si="25"/>
        <v>266.8999999999999</v>
      </c>
      <c r="D15" s="135">
        <f t="shared" si="25"/>
        <v>-11.100000000000025</v>
      </c>
      <c r="E15" s="169">
        <f t="shared" si="25"/>
        <v>321.8</v>
      </c>
      <c r="F15" s="135">
        <f>F5+F7+F9+F10+F8+F13+F6</f>
        <v>324.2</v>
      </c>
      <c r="G15" s="135">
        <f t="shared" si="25"/>
        <v>2.400000000000012</v>
      </c>
      <c r="H15" s="169">
        <f t="shared" si="25"/>
        <v>889.2</v>
      </c>
      <c r="I15" s="135">
        <f>I5+I7+I9+I10+I8+I13+I6</f>
        <v>1044.6000000000001</v>
      </c>
      <c r="J15" s="135">
        <f t="shared" si="25"/>
        <v>155.4</v>
      </c>
      <c r="K15" s="169">
        <f t="shared" si="25"/>
        <v>1489</v>
      </c>
      <c r="L15" s="135">
        <f t="shared" si="25"/>
        <v>1635.7</v>
      </c>
      <c r="M15" s="135">
        <f t="shared" si="25"/>
        <v>146.7000000000001</v>
      </c>
      <c r="N15" s="135" t="s">
        <v>34</v>
      </c>
      <c r="O15" s="169">
        <f>O13+O10+O9+O5+O7</f>
        <v>1437.4</v>
      </c>
      <c r="P15" s="135">
        <f>P5+P7+P9+P10+P8+P13+P6</f>
        <v>1285.8999999999999</v>
      </c>
      <c r="Q15" s="135">
        <f aca="true" t="shared" si="26" ref="Q15:Z15">Q5+Q7+Q9+Q10+Q8+Q13+Q6</f>
        <v>-151.50000000000003</v>
      </c>
      <c r="R15" s="169">
        <f>R5+R9+R10+R13</f>
        <v>305.6</v>
      </c>
      <c r="S15" s="135">
        <f t="shared" si="26"/>
        <v>295.7</v>
      </c>
      <c r="T15" s="135" t="e">
        <f t="shared" si="26"/>
        <v>#VALUE!</v>
      </c>
      <c r="U15" s="135">
        <f>U5+U9+U10+U13</f>
        <v>287.8</v>
      </c>
      <c r="V15" s="135">
        <f>V5+V6+V9+V10+V13+V7</f>
        <v>309.3</v>
      </c>
      <c r="W15" s="135">
        <f t="shared" si="26"/>
        <v>21.500000000000014</v>
      </c>
      <c r="X15" s="380">
        <f t="shared" si="23"/>
        <v>2030.8</v>
      </c>
      <c r="Y15" s="135">
        <f t="shared" si="26"/>
        <v>1890.9</v>
      </c>
      <c r="Z15" s="135" t="e">
        <f t="shared" si="26"/>
        <v>#VALUE!</v>
      </c>
      <c r="AA15" s="135" t="s">
        <v>34</v>
      </c>
      <c r="AB15" s="135">
        <f>AB5+AB7+AB9+AB10+AB13</f>
        <v>563.9</v>
      </c>
      <c r="AC15" s="135">
        <f>AC5+AC7+AC9+AC10+AC8+AC13+AC6</f>
        <v>562.7</v>
      </c>
      <c r="AD15" s="135">
        <f>AD5+AD7+AD9+AD10+AD8+AD13</f>
        <v>-1.1999999999999993</v>
      </c>
      <c r="AE15" s="380">
        <f>AE5+AE9+AE10+AE13</f>
        <v>435.7</v>
      </c>
      <c r="AF15" s="135">
        <f>МФ!AF14</f>
        <v>583.6</v>
      </c>
      <c r="AG15" s="135">
        <f>AG5+AG7+AG9+AG10+AG8+AG13</f>
        <v>27.89999999999998</v>
      </c>
      <c r="AH15" s="135">
        <f>AH5+AH9+AH10+AH13</f>
        <v>1609.8000000000002</v>
      </c>
      <c r="AI15" s="135">
        <f>AI5+AI9+AI10+AI13</f>
        <v>1891.47</v>
      </c>
      <c r="AJ15" s="135">
        <f>AJ5+AJ7+AJ9+AJ10+AJ8+AJ13</f>
        <v>401.6699999999999</v>
      </c>
      <c r="AK15" s="169">
        <f>AK5+AK9+AK10+AK13</f>
        <v>2483</v>
      </c>
      <c r="AL15" s="135">
        <f>AL5+AL7+AL9+AL10+AL8+AL13+AL6</f>
        <v>3157.7699999999995</v>
      </c>
      <c r="AM15" s="135">
        <f>AM5+AM7+AM9+AM10+AM8+AM13</f>
        <v>428.3699999999998</v>
      </c>
      <c r="AN15" s="135" t="s">
        <v>34</v>
      </c>
      <c r="AO15" s="135">
        <f>AO5+AO7+AO9+AO10+AO13</f>
        <v>1418.6</v>
      </c>
      <c r="AP15" s="135">
        <f>AP5+AP7+AP9+AP10+AP8+AP13+AP6+AP14</f>
        <v>1640.6</v>
      </c>
      <c r="AQ15" s="135">
        <f>AQ5+AQ7+AQ9+AQ10+AQ8+AQ13</f>
        <v>221.99999999999991</v>
      </c>
      <c r="AR15" s="444">
        <f>AR5+AR7+AR9+AR10+AR13</f>
        <v>1759.6000000000001</v>
      </c>
      <c r="AS15" s="135">
        <f>AS5+AS7+AS9+AS10+AS8+AS13+AS6+AS14</f>
        <v>1853.9999999999998</v>
      </c>
      <c r="AT15" s="135">
        <v>0</v>
      </c>
      <c r="AU15" s="444">
        <f>AU5+AU6+AU7+AU8+AU9+AU10+AU13</f>
        <v>1025.6</v>
      </c>
      <c r="AV15" s="135">
        <f>AV5+AV7+AV9+AV10+AV8+AV13+AV6+AV14</f>
        <v>723.1412399999999</v>
      </c>
      <c r="AW15" s="135">
        <f>AW5+AW7+AW9+AW10+AW8+AW13+AW6+AW14</f>
        <v>-302.45876000000004</v>
      </c>
      <c r="AX15" s="169">
        <f>AO15+AR15+AU15</f>
        <v>4203.799999999999</v>
      </c>
      <c r="AY15" s="135">
        <f>AY5+AY6+AY9+AY10+AY7+AY8+AY13</f>
        <v>4217.741240000001</v>
      </c>
      <c r="AZ15" s="135">
        <f>AZ5+AZ7+AZ9+AZ10+AZ8+AZ13</f>
        <v>13.941239999999903</v>
      </c>
      <c r="BA15" s="151"/>
      <c r="BB15" s="135" t="s">
        <v>34</v>
      </c>
      <c r="BC15" s="135">
        <f>BC13+BC10+BC9+BC7+BC5</f>
        <v>10449.9</v>
      </c>
      <c r="BD15" s="135">
        <f>BD5+BD7+BD9+BD10+BD8+BD13+BD6</f>
        <v>10902.11124</v>
      </c>
      <c r="BE15" s="135">
        <f t="shared" si="14"/>
        <v>452.21124000000054</v>
      </c>
      <c r="BF15" s="146">
        <f>BD15/BC15*100</f>
        <v>104.32742169781531</v>
      </c>
    </row>
    <row r="16" spans="1:58" ht="15.75">
      <c r="A16" s="148" t="s">
        <v>43</v>
      </c>
      <c r="B16" s="138">
        <v>23.9</v>
      </c>
      <c r="C16" s="137">
        <f>МФ!C15</f>
        <v>23.9</v>
      </c>
      <c r="D16" s="137">
        <f>C16-B16</f>
        <v>0</v>
      </c>
      <c r="E16" s="138"/>
      <c r="F16" s="145">
        <f>МФ!F15</f>
        <v>3.5</v>
      </c>
      <c r="G16" s="137">
        <f>F16-E16</f>
        <v>3.5</v>
      </c>
      <c r="H16" s="138">
        <v>23.9</v>
      </c>
      <c r="I16" s="145">
        <f>МФ!I15</f>
        <v>31.2</v>
      </c>
      <c r="J16" s="137">
        <f>I16-H16</f>
        <v>7.300000000000001</v>
      </c>
      <c r="K16" s="138">
        <f>B16+E16+H16</f>
        <v>47.8</v>
      </c>
      <c r="L16" s="137">
        <f>МФ!L15</f>
        <v>58.599999999999994</v>
      </c>
      <c r="M16" s="137">
        <f>L16-K16</f>
        <v>10.799999999999997</v>
      </c>
      <c r="N16" s="148" t="s">
        <v>43</v>
      </c>
      <c r="O16" s="138">
        <v>10.3</v>
      </c>
      <c r="P16" s="137">
        <f>МФ!P15</f>
        <v>3.5</v>
      </c>
      <c r="Q16" s="137">
        <f>P16-B16</f>
        <v>-20.4</v>
      </c>
      <c r="R16" s="138">
        <v>20</v>
      </c>
      <c r="S16" s="137">
        <f>МФ!S15</f>
        <v>19.6</v>
      </c>
      <c r="T16" s="137">
        <f>S16-R16</f>
        <v>-0.3999999999999986</v>
      </c>
      <c r="U16" s="380"/>
      <c r="V16" s="137">
        <f>МФ!V15</f>
        <v>3.5</v>
      </c>
      <c r="W16" s="137">
        <f>V16-U16</f>
        <v>3.5</v>
      </c>
      <c r="X16" s="380">
        <f t="shared" si="23"/>
        <v>30.3</v>
      </c>
      <c r="Y16" s="137">
        <f>МФ!Y15</f>
        <v>26.6</v>
      </c>
      <c r="Z16" s="137">
        <f>Y16-X16</f>
        <v>-3.6999999999999993</v>
      </c>
      <c r="AA16" s="148" t="s">
        <v>43</v>
      </c>
      <c r="AB16" s="380">
        <v>3.5</v>
      </c>
      <c r="AC16" s="137">
        <f>МФ!AC15</f>
        <v>3.5</v>
      </c>
      <c r="AD16" s="137">
        <f>AC16-AB16</f>
        <v>0</v>
      </c>
      <c r="AE16" s="380">
        <f>3.5+33.5</f>
        <v>37</v>
      </c>
      <c r="AF16" s="137">
        <f>МФ!AF15</f>
        <v>42.1</v>
      </c>
      <c r="AG16" s="137">
        <f>AF16-AE16</f>
        <v>5.100000000000001</v>
      </c>
      <c r="AH16" s="380">
        <v>3.5</v>
      </c>
      <c r="AI16" s="137">
        <f>МФ!AI15</f>
        <v>3.5</v>
      </c>
      <c r="AJ16" s="137">
        <f>AI16-AH16</f>
        <v>0</v>
      </c>
      <c r="AK16" s="138">
        <f>AB16+AE16+AH16</f>
        <v>44</v>
      </c>
      <c r="AL16" s="137">
        <f>МФ!AL15</f>
        <v>49.1</v>
      </c>
      <c r="AM16" s="137">
        <f>AL16-AK16</f>
        <v>5.100000000000001</v>
      </c>
      <c r="AN16" s="148" t="s">
        <v>43</v>
      </c>
      <c r="AO16" s="380">
        <v>3.5</v>
      </c>
      <c r="AP16" s="145">
        <f>МФ!AP15</f>
        <v>3.5</v>
      </c>
      <c r="AQ16" s="137">
        <f>AP16-AO16</f>
        <v>0</v>
      </c>
      <c r="AR16" s="380"/>
      <c r="AS16" s="137">
        <f>МФ!AS15</f>
        <v>22.8</v>
      </c>
      <c r="AT16" s="137">
        <f>AS16-AR16</f>
        <v>22.8</v>
      </c>
      <c r="AU16" s="380"/>
      <c r="AV16" s="137"/>
      <c r="AW16" s="137">
        <f>AV16-AU16</f>
        <v>0</v>
      </c>
      <c r="AX16" s="138">
        <f aca="true" t="shared" si="27" ref="AX16:AY18">AO16+AR16+AU16</f>
        <v>3.5</v>
      </c>
      <c r="AY16" s="137">
        <f t="shared" si="27"/>
        <v>26.3</v>
      </c>
      <c r="AZ16" s="137">
        <f>AY16-AX16</f>
        <v>22.8</v>
      </c>
      <c r="BA16" s="150"/>
      <c r="BB16" s="147" t="s">
        <v>43</v>
      </c>
      <c r="BC16" s="473">
        <f>AX16+AK16+X16+K16</f>
        <v>125.6</v>
      </c>
      <c r="BD16" s="137">
        <f>L16+Y16+AL16+AY16</f>
        <v>160.6</v>
      </c>
      <c r="BE16" s="137">
        <f t="shared" si="14"/>
        <v>35</v>
      </c>
      <c r="BF16" s="143">
        <f>BD16/BC16*100</f>
        <v>127.86624203821657</v>
      </c>
    </row>
    <row r="17" spans="1:58" ht="25.5" customHeight="1">
      <c r="A17" s="148" t="s">
        <v>54</v>
      </c>
      <c r="B17" s="138">
        <v>0</v>
      </c>
      <c r="C17" s="137">
        <f>МФ!C16</f>
        <v>0</v>
      </c>
      <c r="D17" s="137">
        <f>C17-B17</f>
        <v>0</v>
      </c>
      <c r="E17" s="138"/>
      <c r="F17" s="145">
        <f>МФ!F16</f>
        <v>0</v>
      </c>
      <c r="G17" s="137">
        <f>F17-E17</f>
        <v>0</v>
      </c>
      <c r="H17" s="138"/>
      <c r="I17" s="145">
        <f>МФ!I16</f>
        <v>0</v>
      </c>
      <c r="J17" s="137">
        <f>I17-H17</f>
        <v>0</v>
      </c>
      <c r="K17" s="138">
        <f>B17+E17+H17</f>
        <v>0</v>
      </c>
      <c r="L17" s="137">
        <f>МФ!L16</f>
        <v>0</v>
      </c>
      <c r="M17" s="137"/>
      <c r="N17" s="148" t="s">
        <v>54</v>
      </c>
      <c r="O17" s="138">
        <v>0.5</v>
      </c>
      <c r="P17" s="137">
        <f>МФ!P16</f>
        <v>0</v>
      </c>
      <c r="Q17" s="137">
        <f>P17-B17</f>
        <v>0</v>
      </c>
      <c r="R17" s="138">
        <v>1.2</v>
      </c>
      <c r="S17" s="137">
        <f>МФ!S16</f>
        <v>1.7</v>
      </c>
      <c r="T17" s="137">
        <f>S17-R17</f>
        <v>0.5</v>
      </c>
      <c r="U17" s="380">
        <v>1.7</v>
      </c>
      <c r="V17" s="137">
        <f>МФ!V16</f>
        <v>0.5</v>
      </c>
      <c r="W17" s="137"/>
      <c r="X17" s="380">
        <f t="shared" si="23"/>
        <v>3.4</v>
      </c>
      <c r="Y17" s="137">
        <f>МФ!Y16</f>
        <v>2.2</v>
      </c>
      <c r="Z17" s="137">
        <f>Y17-X17</f>
        <v>-1.1999999999999997</v>
      </c>
      <c r="AA17" s="148" t="s">
        <v>54</v>
      </c>
      <c r="AB17" s="380"/>
      <c r="AC17" s="137">
        <f>МФ!AC16</f>
        <v>0</v>
      </c>
      <c r="AD17" s="137">
        <f>AC17-AB17</f>
        <v>0</v>
      </c>
      <c r="AE17" s="380"/>
      <c r="AF17" s="137">
        <f>МФ!AF16</f>
        <v>3</v>
      </c>
      <c r="AG17" s="137">
        <f>AF17-AE17</f>
        <v>3</v>
      </c>
      <c r="AH17" s="380"/>
      <c r="AI17" s="137">
        <f>МФ!AI16</f>
        <v>0</v>
      </c>
      <c r="AJ17" s="137">
        <f>AI17-AH17</f>
        <v>0</v>
      </c>
      <c r="AK17" s="138">
        <f>AB17+AE17+AH17</f>
        <v>0</v>
      </c>
      <c r="AL17" s="137">
        <f>МФ!AL16</f>
        <v>3</v>
      </c>
      <c r="AM17" s="137">
        <f>AL17-AK17</f>
        <v>3</v>
      </c>
      <c r="AN17" s="148" t="s">
        <v>54</v>
      </c>
      <c r="AO17" s="380"/>
      <c r="AP17" s="145">
        <f>МФ!AP16</f>
        <v>0</v>
      </c>
      <c r="AQ17" s="137">
        <f>AP17-AO17</f>
        <v>0</v>
      </c>
      <c r="AR17" s="380">
        <v>2.2</v>
      </c>
      <c r="AS17" s="137">
        <f>МФ!AS16</f>
        <v>3</v>
      </c>
      <c r="AT17" s="137">
        <f>AS17-AR17</f>
        <v>0.7999999999999998</v>
      </c>
      <c r="AU17" s="380"/>
      <c r="AV17" s="137">
        <f>МФ!AV16</f>
        <v>0</v>
      </c>
      <c r="AW17" s="137">
        <f>AV17-AU17</f>
        <v>0</v>
      </c>
      <c r="AX17" s="138">
        <f t="shared" si="27"/>
        <v>2.2</v>
      </c>
      <c r="AY17" s="137">
        <f t="shared" si="27"/>
        <v>3</v>
      </c>
      <c r="AZ17" s="137">
        <f>AY17-AX17</f>
        <v>0.7999999999999998</v>
      </c>
      <c r="BA17" s="150"/>
      <c r="BB17" s="148" t="s">
        <v>54</v>
      </c>
      <c r="BC17" s="473">
        <f>AX17+AK17+X17+K17</f>
        <v>5.6</v>
      </c>
      <c r="BD17" s="137">
        <f>L17+Y17+AL17+AY17</f>
        <v>8.2</v>
      </c>
      <c r="BE17" s="137">
        <f t="shared" si="14"/>
        <v>2.5999999999999996</v>
      </c>
      <c r="BF17" s="143">
        <f>BD17/BC17*100</f>
        <v>146.42857142857142</v>
      </c>
    </row>
    <row r="18" spans="1:58" ht="29.25" customHeight="1">
      <c r="A18" s="148" t="s">
        <v>45</v>
      </c>
      <c r="B18" s="138">
        <v>0</v>
      </c>
      <c r="C18" s="137">
        <f>МФ!C17</f>
        <v>0</v>
      </c>
      <c r="D18" s="137">
        <f>C18-B18</f>
        <v>0</v>
      </c>
      <c r="E18" s="138"/>
      <c r="F18" s="145">
        <f>МФ!F17</f>
        <v>0</v>
      </c>
      <c r="G18" s="137">
        <f>F18-E18</f>
        <v>0</v>
      </c>
      <c r="H18" s="138">
        <v>0</v>
      </c>
      <c r="I18" s="145">
        <f>МФ!I17</f>
        <v>0</v>
      </c>
      <c r="J18" s="137">
        <f>I18-H18</f>
        <v>0</v>
      </c>
      <c r="K18" s="138">
        <f>B18+E18+H18</f>
        <v>0</v>
      </c>
      <c r="L18" s="137">
        <f>МФ!L17</f>
        <v>0</v>
      </c>
      <c r="M18" s="137">
        <f>L18-K18</f>
        <v>0</v>
      </c>
      <c r="N18" s="148" t="s">
        <v>45</v>
      </c>
      <c r="O18" s="138">
        <v>0</v>
      </c>
      <c r="P18" s="137">
        <f>МФ!P17</f>
        <v>0</v>
      </c>
      <c r="Q18" s="137">
        <f>P18-B18</f>
        <v>0</v>
      </c>
      <c r="R18" s="138">
        <v>0</v>
      </c>
      <c r="S18" s="137">
        <f>МФ!S17</f>
        <v>0</v>
      </c>
      <c r="T18" s="137">
        <f>S18-R18</f>
        <v>0</v>
      </c>
      <c r="U18" s="380">
        <v>0</v>
      </c>
      <c r="V18" s="137">
        <f>МФ!V17</f>
        <v>0</v>
      </c>
      <c r="W18" s="137">
        <f>V18-U18</f>
        <v>0</v>
      </c>
      <c r="X18" s="380">
        <f t="shared" si="23"/>
        <v>0</v>
      </c>
      <c r="Y18" s="137">
        <f>МФ!Y17</f>
        <v>0</v>
      </c>
      <c r="Z18" s="137">
        <f>Y18-X18</f>
        <v>0</v>
      </c>
      <c r="AA18" s="148" t="s">
        <v>45</v>
      </c>
      <c r="AB18" s="380"/>
      <c r="AC18" s="137">
        <f>МФ!AC17</f>
        <v>0</v>
      </c>
      <c r="AD18" s="137">
        <f>AC18-AB18</f>
        <v>0</v>
      </c>
      <c r="AE18" s="380">
        <v>0</v>
      </c>
      <c r="AF18" s="137">
        <f>МФ!AF17</f>
        <v>0</v>
      </c>
      <c r="AG18" s="137">
        <f>AF18-AE18</f>
        <v>0</v>
      </c>
      <c r="AH18" s="380">
        <v>0</v>
      </c>
      <c r="AI18" s="137">
        <f>МФ!AI17</f>
        <v>0</v>
      </c>
      <c r="AJ18" s="137">
        <f>AI18-AH18</f>
        <v>0</v>
      </c>
      <c r="AK18" s="138">
        <f>AB18+AE18+AH18</f>
        <v>0</v>
      </c>
      <c r="AL18" s="137">
        <f>МФ!AL17</f>
        <v>0</v>
      </c>
      <c r="AM18" s="137">
        <f>AL18-AK18</f>
        <v>0</v>
      </c>
      <c r="AN18" s="148" t="s">
        <v>45</v>
      </c>
      <c r="AO18" s="380">
        <v>0</v>
      </c>
      <c r="AP18" s="145">
        <f>МФ!AP17</f>
        <v>0</v>
      </c>
      <c r="AQ18" s="137">
        <f>AP18-AO18</f>
        <v>0</v>
      </c>
      <c r="AR18" s="380">
        <v>0</v>
      </c>
      <c r="AS18" s="145">
        <f>МФ!AS17</f>
        <v>0</v>
      </c>
      <c r="AT18" s="137">
        <f>AS18-AR18</f>
        <v>0</v>
      </c>
      <c r="AU18" s="380">
        <v>0</v>
      </c>
      <c r="AV18" s="137">
        <f>МФ!AV17</f>
        <v>0</v>
      </c>
      <c r="AW18" s="137">
        <f>AV18-AU18</f>
        <v>0</v>
      </c>
      <c r="AX18" s="138">
        <f t="shared" si="27"/>
        <v>0</v>
      </c>
      <c r="AY18" s="137">
        <f t="shared" si="27"/>
        <v>0</v>
      </c>
      <c r="AZ18" s="137">
        <f>AY18-AX18</f>
        <v>0</v>
      </c>
      <c r="BA18" s="150"/>
      <c r="BB18" s="147" t="s">
        <v>45</v>
      </c>
      <c r="BC18" s="473">
        <f>AX18+AK18+X18+K18</f>
        <v>0</v>
      </c>
      <c r="BD18" s="137">
        <f aca="true" t="shared" si="28" ref="BD18:BD25">L18+Y18+AL18+AY18</f>
        <v>0</v>
      </c>
      <c r="BE18" s="137">
        <f t="shared" si="14"/>
        <v>0</v>
      </c>
      <c r="BF18" s="143" t="e">
        <f>BD18/BC18*100</f>
        <v>#DIV/0!</v>
      </c>
    </row>
    <row r="19" spans="1:58" ht="17.25" customHeight="1">
      <c r="A19" s="148" t="s">
        <v>152</v>
      </c>
      <c r="B19" s="367">
        <v>0</v>
      </c>
      <c r="C19" s="137">
        <f>МФ!C18</f>
        <v>1.1</v>
      </c>
      <c r="D19" s="137">
        <f>C19-B19</f>
        <v>1.1</v>
      </c>
      <c r="E19" s="367"/>
      <c r="F19" s="145">
        <f>МФ!F18</f>
        <v>0</v>
      </c>
      <c r="G19" s="137">
        <f>F19-E19</f>
        <v>0</v>
      </c>
      <c r="H19" s="367"/>
      <c r="I19" s="145">
        <f>МФ!I18</f>
        <v>0</v>
      </c>
      <c r="J19" s="137"/>
      <c r="K19" s="367"/>
      <c r="L19" s="137">
        <f>МФ!L18</f>
        <v>1.1</v>
      </c>
      <c r="M19" s="137">
        <f>L19-K19</f>
        <v>1.1</v>
      </c>
      <c r="N19" s="148" t="s">
        <v>152</v>
      </c>
      <c r="O19" s="367">
        <v>0</v>
      </c>
      <c r="P19" s="137">
        <f>МФ!P18</f>
        <v>0</v>
      </c>
      <c r="Q19" s="137"/>
      <c r="R19" s="367">
        <v>0</v>
      </c>
      <c r="S19" s="137">
        <f>МФ!S18</f>
        <v>-1.1</v>
      </c>
      <c r="T19" s="137">
        <f>S19-R19</f>
        <v>-1.1</v>
      </c>
      <c r="U19" s="380">
        <v>0</v>
      </c>
      <c r="V19" s="137">
        <f>Доходы!AB59</f>
        <v>0</v>
      </c>
      <c r="W19" s="137"/>
      <c r="X19" s="380">
        <f t="shared" si="23"/>
        <v>0</v>
      </c>
      <c r="Y19" s="137">
        <f>МФ!Y18</f>
        <v>-1.1</v>
      </c>
      <c r="Z19" s="137"/>
      <c r="AA19" s="148"/>
      <c r="AB19" s="380"/>
      <c r="AC19" s="137">
        <f>МФ!AC18</f>
        <v>0</v>
      </c>
      <c r="AD19" s="137"/>
      <c r="AE19" s="380">
        <v>0</v>
      </c>
      <c r="AF19" s="137">
        <f>МФ!AF18</f>
        <v>0</v>
      </c>
      <c r="AG19" s="137"/>
      <c r="AH19" s="380">
        <v>0</v>
      </c>
      <c r="AI19" s="137">
        <f>МФ!AI18</f>
        <v>0</v>
      </c>
      <c r="AJ19" s="137"/>
      <c r="AK19" s="367"/>
      <c r="AL19" s="137">
        <f>МФ!AL18</f>
        <v>0</v>
      </c>
      <c r="AM19" s="137"/>
      <c r="AN19" s="148"/>
      <c r="AO19" s="380">
        <v>0</v>
      </c>
      <c r="AP19" s="145">
        <f>МФ!AP18</f>
        <v>0</v>
      </c>
      <c r="AQ19" s="137">
        <f>AP19-AO19</f>
        <v>0</v>
      </c>
      <c r="AR19" s="380">
        <v>0</v>
      </c>
      <c r="AS19" s="145"/>
      <c r="AT19" s="137"/>
      <c r="AU19" s="380">
        <v>0</v>
      </c>
      <c r="AV19" s="137"/>
      <c r="AW19" s="137"/>
      <c r="AX19" s="367"/>
      <c r="AY19" s="137"/>
      <c r="AZ19" s="137"/>
      <c r="BA19" s="150"/>
      <c r="BB19" s="147" t="s">
        <v>152</v>
      </c>
      <c r="BC19" s="473">
        <f>AX19+AK19+X19+K19</f>
        <v>0</v>
      </c>
      <c r="BD19" s="137">
        <f>L19+Y19+AL19+AY19</f>
        <v>0</v>
      </c>
      <c r="BE19" s="137"/>
      <c r="BF19" s="143"/>
    </row>
    <row r="20" spans="1:58" ht="15.75">
      <c r="A20" s="135" t="s">
        <v>35</v>
      </c>
      <c r="B20" s="169">
        <f>SUM(B16:B19)</f>
        <v>23.9</v>
      </c>
      <c r="C20" s="135">
        <f>SUM(C16:C19)</f>
        <v>25</v>
      </c>
      <c r="D20" s="135">
        <f aca="true" t="shared" si="29" ref="D20:M20">SUM(D16:D18)</f>
        <v>0</v>
      </c>
      <c r="E20" s="169">
        <f t="shared" si="29"/>
        <v>0</v>
      </c>
      <c r="F20" s="135">
        <f>SUM(F16:F19)</f>
        <v>3.5</v>
      </c>
      <c r="G20" s="135">
        <f t="shared" si="29"/>
        <v>3.5</v>
      </c>
      <c r="H20" s="169">
        <f t="shared" si="29"/>
        <v>23.9</v>
      </c>
      <c r="I20" s="135">
        <f>SUM(I16:I19)</f>
        <v>31.2</v>
      </c>
      <c r="J20" s="135">
        <f t="shared" si="29"/>
        <v>7.300000000000001</v>
      </c>
      <c r="K20" s="169">
        <f t="shared" si="29"/>
        <v>47.8</v>
      </c>
      <c r="L20" s="135">
        <f>SUM(L16:L19)</f>
        <v>59.699999999999996</v>
      </c>
      <c r="M20" s="135">
        <f t="shared" si="29"/>
        <v>10.799999999999997</v>
      </c>
      <c r="N20" s="135" t="s">
        <v>35</v>
      </c>
      <c r="O20" s="169">
        <f>SUM(O16:O19)</f>
        <v>10.8</v>
      </c>
      <c r="P20" s="135">
        <f>SUM(P16:P18)</f>
        <v>3.5</v>
      </c>
      <c r="Q20" s="135">
        <f aca="true" t="shared" si="30" ref="Q20:Z20">SUM(Q16:Q18)</f>
        <v>-20.4</v>
      </c>
      <c r="R20" s="169">
        <f>SUM(R16:R19)</f>
        <v>21.2</v>
      </c>
      <c r="S20" s="135">
        <f t="shared" si="30"/>
        <v>21.3</v>
      </c>
      <c r="T20" s="135">
        <f t="shared" si="30"/>
        <v>0.10000000000000142</v>
      </c>
      <c r="U20" s="135">
        <f>U16+U17+U18+U19</f>
        <v>1.7</v>
      </c>
      <c r="V20" s="135">
        <f t="shared" si="30"/>
        <v>4</v>
      </c>
      <c r="W20" s="135">
        <f t="shared" si="30"/>
        <v>3.5</v>
      </c>
      <c r="X20" s="380">
        <f t="shared" si="23"/>
        <v>33.7</v>
      </c>
      <c r="Y20" s="135">
        <f>SUM(Y16:Y19)</f>
        <v>27.7</v>
      </c>
      <c r="Z20" s="135">
        <f t="shared" si="30"/>
        <v>-4.899999999999999</v>
      </c>
      <c r="AA20" s="135" t="s">
        <v>35</v>
      </c>
      <c r="AB20" s="135">
        <f>AB16+AB17+AB18</f>
        <v>3.5</v>
      </c>
      <c r="AC20" s="135">
        <f>SUM(AC16:AC18)</f>
        <v>3.5</v>
      </c>
      <c r="AD20" s="135">
        <f aca="true" t="shared" si="31" ref="AD20:AM20">SUM(AD16:AD18)</f>
        <v>0</v>
      </c>
      <c r="AE20" s="135">
        <f>AE16+AE17</f>
        <v>37</v>
      </c>
      <c r="AF20" s="135">
        <f t="shared" si="31"/>
        <v>45.1</v>
      </c>
      <c r="AG20" s="135">
        <f t="shared" si="31"/>
        <v>8.100000000000001</v>
      </c>
      <c r="AH20" s="135">
        <f>AH16+AH17</f>
        <v>3.5</v>
      </c>
      <c r="AI20" s="135">
        <f>AI16+AI17</f>
        <v>3.5</v>
      </c>
      <c r="AJ20" s="135">
        <f t="shared" si="31"/>
        <v>0</v>
      </c>
      <c r="AK20" s="169">
        <f>SUM(AK16:AK18)</f>
        <v>44</v>
      </c>
      <c r="AL20" s="135">
        <f t="shared" si="31"/>
        <v>52.1</v>
      </c>
      <c r="AM20" s="135">
        <f t="shared" si="31"/>
        <v>8.100000000000001</v>
      </c>
      <c r="AN20" s="135" t="s">
        <v>35</v>
      </c>
      <c r="AO20" s="135">
        <f>AO16+AO17</f>
        <v>3.5</v>
      </c>
      <c r="AP20" s="135">
        <f>SUM(AP16:AP18)</f>
        <v>3.5</v>
      </c>
      <c r="AQ20" s="135">
        <f aca="true" t="shared" si="32" ref="AQ20:AX20">SUM(AQ16:AQ18)</f>
        <v>0</v>
      </c>
      <c r="AR20" s="444">
        <f>AR16+AR17</f>
        <v>2.2</v>
      </c>
      <c r="AS20" s="135">
        <f t="shared" si="32"/>
        <v>25.8</v>
      </c>
      <c r="AT20" s="135">
        <f t="shared" si="32"/>
        <v>23.6</v>
      </c>
      <c r="AU20" s="444">
        <f>AU16+AU17+AU18</f>
        <v>0</v>
      </c>
      <c r="AV20" s="135">
        <f t="shared" si="32"/>
        <v>0</v>
      </c>
      <c r="AW20" s="135">
        <f t="shared" si="32"/>
        <v>0</v>
      </c>
      <c r="AX20" s="169">
        <f t="shared" si="32"/>
        <v>5.7</v>
      </c>
      <c r="AY20" s="135">
        <f>SUM(AY16:AY18)</f>
        <v>29.3</v>
      </c>
      <c r="AZ20" s="135">
        <f>SUM(AZ16:AZ18)</f>
        <v>23.6</v>
      </c>
      <c r="BA20" s="151"/>
      <c r="BB20" s="135" t="s">
        <v>35</v>
      </c>
      <c r="BC20" s="135">
        <f>BC16+BC17</f>
        <v>131.2</v>
      </c>
      <c r="BD20" s="135">
        <f>L20+Y20+AL20+AY20</f>
        <v>168.8</v>
      </c>
      <c r="BE20" s="135">
        <f>BD20-BC20</f>
        <v>37.60000000000002</v>
      </c>
      <c r="BF20" s="146">
        <f>BD20/BC20*100</f>
        <v>128.65853658536588</v>
      </c>
    </row>
    <row r="21" spans="1:58" s="150" customFormat="1" ht="15.75">
      <c r="A21" s="135" t="s">
        <v>96</v>
      </c>
      <c r="B21" s="169">
        <f aca="true" t="shared" si="33" ref="B21:M21">B15+B20</f>
        <v>301.9</v>
      </c>
      <c r="C21" s="177">
        <f t="shared" si="33"/>
        <v>291.8999999999999</v>
      </c>
      <c r="D21" s="177">
        <f t="shared" si="33"/>
        <v>-11.100000000000025</v>
      </c>
      <c r="E21" s="178">
        <f t="shared" si="33"/>
        <v>321.8</v>
      </c>
      <c r="F21" s="177">
        <f>F15+F20</f>
        <v>327.7</v>
      </c>
      <c r="G21" s="177">
        <f t="shared" si="33"/>
        <v>5.900000000000012</v>
      </c>
      <c r="H21" s="178">
        <f t="shared" si="33"/>
        <v>913.1</v>
      </c>
      <c r="I21" s="177">
        <f t="shared" si="33"/>
        <v>1075.8000000000002</v>
      </c>
      <c r="J21" s="177">
        <f t="shared" si="33"/>
        <v>162.70000000000002</v>
      </c>
      <c r="K21" s="178">
        <f t="shared" si="33"/>
        <v>1536.8</v>
      </c>
      <c r="L21" s="177">
        <f t="shared" si="33"/>
        <v>1695.4</v>
      </c>
      <c r="M21" s="177">
        <f t="shared" si="33"/>
        <v>157.5000000000001</v>
      </c>
      <c r="N21" s="135" t="s">
        <v>96</v>
      </c>
      <c r="O21" s="178">
        <f aca="true" t="shared" si="34" ref="O21:AZ21">O15+O20</f>
        <v>1448.2</v>
      </c>
      <c r="P21" s="388">
        <f t="shared" si="34"/>
        <v>1289.3999999999999</v>
      </c>
      <c r="Q21" s="388">
        <f t="shared" si="34"/>
        <v>-171.90000000000003</v>
      </c>
      <c r="R21" s="178">
        <f t="shared" si="34"/>
        <v>326.8</v>
      </c>
      <c r="S21" s="388">
        <f t="shared" si="34"/>
        <v>317</v>
      </c>
      <c r="T21" s="388" t="e">
        <f t="shared" si="34"/>
        <v>#VALUE!</v>
      </c>
      <c r="U21" s="380">
        <f>U15+U20</f>
        <v>289.5</v>
      </c>
      <c r="V21" s="388">
        <f t="shared" si="34"/>
        <v>313.3</v>
      </c>
      <c r="W21" s="388">
        <f t="shared" si="34"/>
        <v>25.000000000000014</v>
      </c>
      <c r="X21" s="380">
        <f t="shared" si="23"/>
        <v>2064.5</v>
      </c>
      <c r="Y21" s="178">
        <f t="shared" si="34"/>
        <v>1918.6000000000001</v>
      </c>
      <c r="Z21" s="178" t="e">
        <f t="shared" si="34"/>
        <v>#VALUE!</v>
      </c>
      <c r="AA21" s="135" t="s">
        <v>96</v>
      </c>
      <c r="AB21" s="380">
        <f>AB20+AB15</f>
        <v>567.4</v>
      </c>
      <c r="AC21" s="388">
        <f>AC15+AC20</f>
        <v>566.2</v>
      </c>
      <c r="AD21" s="388">
        <f t="shared" si="34"/>
        <v>-1.1999999999999993</v>
      </c>
      <c r="AE21" s="380">
        <f>AE20+AE15</f>
        <v>472.7</v>
      </c>
      <c r="AF21" s="388">
        <f>AF15+AF20</f>
        <v>628.7</v>
      </c>
      <c r="AG21" s="388">
        <f t="shared" si="34"/>
        <v>35.999999999999986</v>
      </c>
      <c r="AH21" s="380">
        <f>AH15+AH20</f>
        <v>1613.3000000000002</v>
      </c>
      <c r="AI21" s="388">
        <f>AI15+AI20</f>
        <v>1894.97</v>
      </c>
      <c r="AJ21" s="388">
        <f t="shared" si="34"/>
        <v>401.6699999999999</v>
      </c>
      <c r="AK21" s="178">
        <f t="shared" si="34"/>
        <v>2527</v>
      </c>
      <c r="AL21" s="178">
        <f t="shared" si="34"/>
        <v>3209.8699999999994</v>
      </c>
      <c r="AM21" s="178">
        <f t="shared" si="34"/>
        <v>436.4699999999998</v>
      </c>
      <c r="AN21" s="135" t="s">
        <v>96</v>
      </c>
      <c r="AO21" s="380">
        <f>AO15+AO20</f>
        <v>1422.1</v>
      </c>
      <c r="AP21" s="178">
        <f>AP15+AP20</f>
        <v>1644.1</v>
      </c>
      <c r="AQ21" s="178">
        <f t="shared" si="34"/>
        <v>221.99999999999991</v>
      </c>
      <c r="AR21" s="380">
        <f>AR15+AR20</f>
        <v>1761.8000000000002</v>
      </c>
      <c r="AS21" s="178">
        <f t="shared" si="34"/>
        <v>1879.7999999999997</v>
      </c>
      <c r="AT21" s="178">
        <v>0</v>
      </c>
      <c r="AU21" s="380">
        <f>AU15+AU20</f>
        <v>1025.6</v>
      </c>
      <c r="AV21" s="178">
        <f t="shared" si="34"/>
        <v>723.1412399999999</v>
      </c>
      <c r="AW21" s="178">
        <f t="shared" si="34"/>
        <v>-302.45876000000004</v>
      </c>
      <c r="AX21" s="178">
        <f t="shared" si="34"/>
        <v>4209.499999999999</v>
      </c>
      <c r="AY21" s="178">
        <f t="shared" si="34"/>
        <v>4247.041240000001</v>
      </c>
      <c r="AZ21" s="178">
        <f t="shared" si="34"/>
        <v>37.5412399999999</v>
      </c>
      <c r="BA21" s="151"/>
      <c r="BB21" s="135" t="s">
        <v>13</v>
      </c>
      <c r="BC21" s="135">
        <f>BC20+BC15</f>
        <v>10581.1</v>
      </c>
      <c r="BD21" s="135">
        <f>L21+Y21+AL21+AY21</f>
        <v>11070.911240000001</v>
      </c>
      <c r="BE21" s="136">
        <f>BD21-BC21</f>
        <v>489.8112400000009</v>
      </c>
      <c r="BF21" s="149">
        <f>BD21/BC21*100</f>
        <v>104.62911455330732</v>
      </c>
    </row>
    <row r="22" spans="1:58" ht="15.75">
      <c r="A22" s="148" t="s">
        <v>44</v>
      </c>
      <c r="B22" s="138">
        <v>0</v>
      </c>
      <c r="C22" s="137">
        <v>0</v>
      </c>
      <c r="D22" s="137">
        <f>C22-B22</f>
        <v>0</v>
      </c>
      <c r="E22" s="138"/>
      <c r="F22" s="145">
        <v>0</v>
      </c>
      <c r="G22" s="137">
        <f>F22-E22</f>
        <v>0</v>
      </c>
      <c r="H22" s="138"/>
      <c r="I22" s="145">
        <v>0</v>
      </c>
      <c r="J22" s="137"/>
      <c r="K22" s="138">
        <f aca="true" t="shared" si="35" ref="K22:L25">B22+E22+H22</f>
        <v>0</v>
      </c>
      <c r="L22" s="137">
        <f t="shared" si="35"/>
        <v>0</v>
      </c>
      <c r="M22" s="137">
        <f>L22-K22</f>
        <v>0</v>
      </c>
      <c r="N22" s="148" t="s">
        <v>44</v>
      </c>
      <c r="O22" s="138"/>
      <c r="P22" s="145">
        <v>0</v>
      </c>
      <c r="Q22" s="137">
        <f>P22-B22</f>
        <v>0</v>
      </c>
      <c r="R22" s="138"/>
      <c r="S22" s="137">
        <v>0</v>
      </c>
      <c r="T22" s="137">
        <f>S22-R22</f>
        <v>0</v>
      </c>
      <c r="U22" s="380"/>
      <c r="V22" s="137">
        <v>0</v>
      </c>
      <c r="W22" s="137">
        <f>V22-U22</f>
        <v>0</v>
      </c>
      <c r="X22" s="380">
        <f t="shared" si="23"/>
        <v>0</v>
      </c>
      <c r="Y22" s="137">
        <f>P22+S22+V22</f>
        <v>0</v>
      </c>
      <c r="Z22" s="137">
        <f>Y22-X22</f>
        <v>0</v>
      </c>
      <c r="AA22" s="148" t="s">
        <v>44</v>
      </c>
      <c r="AB22" s="380"/>
      <c r="AC22" s="137"/>
      <c r="AD22" s="137">
        <f>AC22-AB22</f>
        <v>0</v>
      </c>
      <c r="AE22" s="380">
        <v>0</v>
      </c>
      <c r="AF22" s="137">
        <v>0</v>
      </c>
      <c r="AG22" s="137">
        <f>AF22-AE22</f>
        <v>0</v>
      </c>
      <c r="AH22" s="380">
        <v>0</v>
      </c>
      <c r="AI22" s="137">
        <f>МФ!AI21</f>
        <v>0</v>
      </c>
      <c r="AJ22" s="137">
        <f>AI22-AH22</f>
        <v>0</v>
      </c>
      <c r="AK22" s="138">
        <f aca="true" t="shared" si="36" ref="AK22:AL25">AB22+AE22+AH22</f>
        <v>0</v>
      </c>
      <c r="AL22" s="137">
        <f t="shared" si="36"/>
        <v>0</v>
      </c>
      <c r="AM22" s="137">
        <f>AL22-AK22</f>
        <v>0</v>
      </c>
      <c r="AN22" s="148" t="s">
        <v>44</v>
      </c>
      <c r="AO22" s="380">
        <v>0</v>
      </c>
      <c r="AP22" s="425">
        <v>0</v>
      </c>
      <c r="AQ22" s="137">
        <f>AP22-AB22</f>
        <v>0</v>
      </c>
      <c r="AR22" s="380">
        <v>0</v>
      </c>
      <c r="AS22" s="145">
        <v>0</v>
      </c>
      <c r="AT22" s="137">
        <f>AS22-AR22</f>
        <v>0</v>
      </c>
      <c r="AU22" s="380">
        <v>0</v>
      </c>
      <c r="AV22" s="137">
        <v>0</v>
      </c>
      <c r="AW22" s="137">
        <f>AV22-AU22</f>
        <v>0</v>
      </c>
      <c r="AX22" s="138">
        <f aca="true" t="shared" si="37" ref="AX22:AY24">AO22+AR22+AU22</f>
        <v>0</v>
      </c>
      <c r="AY22" s="137">
        <f t="shared" si="37"/>
        <v>0</v>
      </c>
      <c r="AZ22" s="137">
        <f>AY22-AX22</f>
        <v>0</v>
      </c>
      <c r="BA22" s="150"/>
      <c r="BB22" s="148" t="s">
        <v>44</v>
      </c>
      <c r="BC22" s="473">
        <f>AX22+AK22+X22+K22</f>
        <v>0</v>
      </c>
      <c r="BD22" s="137">
        <f t="shared" si="28"/>
        <v>0</v>
      </c>
      <c r="BE22" s="137">
        <f>BD22-BC22</f>
        <v>0</v>
      </c>
      <c r="BF22" s="143" t="e">
        <f>BD22/BC22*100</f>
        <v>#DIV/0!</v>
      </c>
    </row>
    <row r="23" spans="1:58" s="150" customFormat="1" ht="15.75" hidden="1">
      <c r="A23" s="170" t="s">
        <v>94</v>
      </c>
      <c r="B23" s="169">
        <v>0</v>
      </c>
      <c r="C23" s="136">
        <v>0</v>
      </c>
      <c r="D23" s="136">
        <f>C23-B23</f>
        <v>0</v>
      </c>
      <c r="E23" s="169"/>
      <c r="F23" s="136">
        <v>0</v>
      </c>
      <c r="G23" s="137">
        <f>F23-E23</f>
        <v>0</v>
      </c>
      <c r="H23" s="169"/>
      <c r="I23" s="136">
        <v>0</v>
      </c>
      <c r="J23" s="136">
        <f>I23-H23</f>
        <v>0</v>
      </c>
      <c r="K23" s="169">
        <f t="shared" si="35"/>
        <v>0</v>
      </c>
      <c r="L23" s="137">
        <f t="shared" si="35"/>
        <v>0</v>
      </c>
      <c r="M23" s="137">
        <f>L23-K23</f>
        <v>0</v>
      </c>
      <c r="N23" s="170" t="s">
        <v>94</v>
      </c>
      <c r="O23" s="169">
        <v>40</v>
      </c>
      <c r="P23" s="136">
        <v>0</v>
      </c>
      <c r="Q23" s="137">
        <f>P23-B23</f>
        <v>0</v>
      </c>
      <c r="R23" s="169">
        <v>57.5</v>
      </c>
      <c r="S23" s="137">
        <v>0</v>
      </c>
      <c r="T23" s="137">
        <f>S23-R23</f>
        <v>-57.5</v>
      </c>
      <c r="U23" s="380"/>
      <c r="V23" s="137">
        <v>0</v>
      </c>
      <c r="W23" s="137">
        <f>V23-U23</f>
        <v>0</v>
      </c>
      <c r="X23" s="380">
        <f t="shared" si="23"/>
        <v>97.5</v>
      </c>
      <c r="Y23" s="137">
        <f>P23+S23+V23</f>
        <v>0</v>
      </c>
      <c r="Z23" s="137">
        <f>Y23-X23</f>
        <v>-97.5</v>
      </c>
      <c r="AA23" s="136" t="s">
        <v>94</v>
      </c>
      <c r="AB23" s="380"/>
      <c r="AC23" s="137">
        <v>0</v>
      </c>
      <c r="AD23" s="137">
        <f>AC23-AB23</f>
        <v>0</v>
      </c>
      <c r="AE23" s="380">
        <v>0</v>
      </c>
      <c r="AF23" s="136">
        <v>0</v>
      </c>
      <c r="AG23" s="137">
        <f>AF23-AE23</f>
        <v>0</v>
      </c>
      <c r="AH23" s="380">
        <v>0</v>
      </c>
      <c r="AI23" s="137">
        <f>МФ!AI22</f>
        <v>0</v>
      </c>
      <c r="AJ23" s="137">
        <f>AI23-AH23</f>
        <v>0</v>
      </c>
      <c r="AK23" s="169">
        <f t="shared" si="36"/>
        <v>0</v>
      </c>
      <c r="AL23" s="137">
        <f t="shared" si="36"/>
        <v>0</v>
      </c>
      <c r="AM23" s="137">
        <f>AL23-AK23</f>
        <v>0</v>
      </c>
      <c r="AN23" s="136" t="s">
        <v>94</v>
      </c>
      <c r="AO23" s="380">
        <v>0</v>
      </c>
      <c r="AP23" s="145">
        <v>0</v>
      </c>
      <c r="AQ23" s="137">
        <f>AP23-AB23</f>
        <v>0</v>
      </c>
      <c r="AR23" s="380">
        <v>0</v>
      </c>
      <c r="AS23" s="145">
        <v>0</v>
      </c>
      <c r="AT23" s="137">
        <f>AS23-AR23</f>
        <v>0</v>
      </c>
      <c r="AU23" s="380">
        <v>0</v>
      </c>
      <c r="AV23" s="136">
        <v>0</v>
      </c>
      <c r="AW23" s="137">
        <f>AV23-AU23</f>
        <v>0</v>
      </c>
      <c r="AX23" s="169">
        <f t="shared" si="37"/>
        <v>0</v>
      </c>
      <c r="AY23" s="137">
        <f t="shared" si="37"/>
        <v>0</v>
      </c>
      <c r="AZ23" s="137">
        <f>AY23-AX23</f>
        <v>0</v>
      </c>
      <c r="BA23" s="151"/>
      <c r="BB23" s="170" t="s">
        <v>94</v>
      </c>
      <c r="BC23" s="138">
        <f>K23+X23+AK23+AX23</f>
        <v>97.5</v>
      </c>
      <c r="BD23" s="137">
        <f>L23+Y23+AL23+AY23</f>
        <v>0</v>
      </c>
      <c r="BE23" s="136"/>
      <c r="BF23" s="149"/>
    </row>
    <row r="24" spans="1:58" s="150" customFormat="1" ht="15.75" hidden="1">
      <c r="A24" s="171" t="s">
        <v>91</v>
      </c>
      <c r="B24" s="169">
        <v>0</v>
      </c>
      <c r="C24" s="136">
        <v>0</v>
      </c>
      <c r="D24" s="136"/>
      <c r="E24" s="169">
        <v>0</v>
      </c>
      <c r="F24" s="136">
        <v>0</v>
      </c>
      <c r="G24" s="136"/>
      <c r="H24" s="169">
        <v>0</v>
      </c>
      <c r="I24" s="136">
        <v>0</v>
      </c>
      <c r="J24" s="136"/>
      <c r="K24" s="169">
        <f t="shared" si="35"/>
        <v>0</v>
      </c>
      <c r="L24" s="137">
        <f t="shared" si="35"/>
        <v>0</v>
      </c>
      <c r="M24" s="137">
        <f>L24-K24</f>
        <v>0</v>
      </c>
      <c r="N24" s="171" t="s">
        <v>91</v>
      </c>
      <c r="O24" s="169">
        <v>0</v>
      </c>
      <c r="P24" s="136">
        <v>0</v>
      </c>
      <c r="Q24" s="137">
        <f>P24-B24</f>
        <v>0</v>
      </c>
      <c r="R24" s="169">
        <v>0</v>
      </c>
      <c r="S24" s="137">
        <v>0</v>
      </c>
      <c r="T24" s="137">
        <f>S24-R24</f>
        <v>0</v>
      </c>
      <c r="U24" s="380"/>
      <c r="V24" s="137">
        <v>0</v>
      </c>
      <c r="W24" s="137">
        <f>V24-U24</f>
        <v>0</v>
      </c>
      <c r="X24" s="380">
        <f t="shared" si="23"/>
        <v>0</v>
      </c>
      <c r="Y24" s="137">
        <f>P24+S24+V24</f>
        <v>0</v>
      </c>
      <c r="Z24" s="137">
        <f>Y24-X24</f>
        <v>0</v>
      </c>
      <c r="AA24" s="136" t="s">
        <v>91</v>
      </c>
      <c r="AB24" s="380"/>
      <c r="AC24" s="137">
        <v>0</v>
      </c>
      <c r="AD24" s="137">
        <f>AC24-AB24</f>
        <v>0</v>
      </c>
      <c r="AE24" s="380">
        <v>0</v>
      </c>
      <c r="AF24" s="136">
        <v>0</v>
      </c>
      <c r="AG24" s="137">
        <f>AF24-AE24</f>
        <v>0</v>
      </c>
      <c r="AH24" s="380">
        <v>0</v>
      </c>
      <c r="AI24" s="137">
        <f>МФ!AI23</f>
        <v>0</v>
      </c>
      <c r="AJ24" s="137">
        <f>AI24-AH24</f>
        <v>0</v>
      </c>
      <c r="AK24" s="169">
        <f t="shared" si="36"/>
        <v>0</v>
      </c>
      <c r="AL24" s="137">
        <f t="shared" si="36"/>
        <v>0</v>
      </c>
      <c r="AM24" s="137">
        <f>AL24-AK24</f>
        <v>0</v>
      </c>
      <c r="AN24" s="136" t="s">
        <v>91</v>
      </c>
      <c r="AO24" s="380">
        <v>0</v>
      </c>
      <c r="AP24" s="145">
        <v>0</v>
      </c>
      <c r="AQ24" s="137">
        <f>AP24-AB24</f>
        <v>0</v>
      </c>
      <c r="AR24" s="380">
        <v>0</v>
      </c>
      <c r="AS24" s="145">
        <v>0</v>
      </c>
      <c r="AT24" s="137">
        <f>AS24-AR24</f>
        <v>0</v>
      </c>
      <c r="AU24" s="380">
        <v>0</v>
      </c>
      <c r="AV24" s="136">
        <v>0</v>
      </c>
      <c r="AW24" s="137">
        <f>AV24-AU24</f>
        <v>0</v>
      </c>
      <c r="AX24" s="169">
        <f t="shared" si="37"/>
        <v>0</v>
      </c>
      <c r="AY24" s="137">
        <f t="shared" si="37"/>
        <v>0</v>
      </c>
      <c r="AZ24" s="137">
        <f>AY24-AX24</f>
        <v>0</v>
      </c>
      <c r="BA24" s="151"/>
      <c r="BB24" s="171" t="s">
        <v>91</v>
      </c>
      <c r="BC24" s="169">
        <f>K24+X24+AK24+AX24</f>
        <v>0</v>
      </c>
      <c r="BD24" s="137">
        <f t="shared" si="28"/>
        <v>0</v>
      </c>
      <c r="BE24" s="136"/>
      <c r="BF24" s="149"/>
    </row>
    <row r="25" spans="1:58" s="150" customFormat="1" ht="15.75" customHeight="1" hidden="1">
      <c r="A25" s="171" t="s">
        <v>92</v>
      </c>
      <c r="B25" s="169"/>
      <c r="C25" s="136">
        <v>0</v>
      </c>
      <c r="D25" s="136"/>
      <c r="E25" s="169"/>
      <c r="F25" s="136">
        <v>0</v>
      </c>
      <c r="G25" s="136"/>
      <c r="H25" s="169"/>
      <c r="I25" s="136">
        <v>0</v>
      </c>
      <c r="J25" s="136"/>
      <c r="K25" s="169"/>
      <c r="L25" s="137">
        <f t="shared" si="35"/>
        <v>0</v>
      </c>
      <c r="M25" s="137">
        <f>L25-K25</f>
        <v>0</v>
      </c>
      <c r="N25" s="171" t="s">
        <v>92</v>
      </c>
      <c r="O25" s="169"/>
      <c r="P25" s="136">
        <v>0</v>
      </c>
      <c r="Q25" s="137">
        <f>P25-B25</f>
        <v>0</v>
      </c>
      <c r="R25" s="169"/>
      <c r="S25" s="137">
        <v>0</v>
      </c>
      <c r="T25" s="137">
        <f>S25-R25</f>
        <v>0</v>
      </c>
      <c r="U25" s="380"/>
      <c r="V25" s="137">
        <v>0</v>
      </c>
      <c r="W25" s="137">
        <f>V25-U25</f>
        <v>0</v>
      </c>
      <c r="X25" s="380">
        <f t="shared" si="23"/>
        <v>0</v>
      </c>
      <c r="Y25" s="137">
        <f>P25+S25+V25</f>
        <v>0</v>
      </c>
      <c r="Z25" s="137">
        <f>Y25-X25</f>
        <v>0</v>
      </c>
      <c r="AA25" s="349" t="s">
        <v>92</v>
      </c>
      <c r="AB25" s="380"/>
      <c r="AC25" s="137">
        <v>0</v>
      </c>
      <c r="AD25" s="137">
        <f>AC25-AB25</f>
        <v>0</v>
      </c>
      <c r="AE25" s="380">
        <v>0</v>
      </c>
      <c r="AF25" s="136">
        <v>0</v>
      </c>
      <c r="AG25" s="137">
        <f>AF25-AE25</f>
        <v>0</v>
      </c>
      <c r="AH25" s="380">
        <v>0</v>
      </c>
      <c r="AI25" s="137">
        <f>МФ!AI24</f>
        <v>0</v>
      </c>
      <c r="AJ25" s="137">
        <f>AI25-AH25</f>
        <v>0</v>
      </c>
      <c r="AK25" s="169">
        <f t="shared" si="36"/>
        <v>0</v>
      </c>
      <c r="AL25" s="137">
        <f t="shared" si="36"/>
        <v>0</v>
      </c>
      <c r="AM25" s="137">
        <f>AL25-AK25</f>
        <v>0</v>
      </c>
      <c r="AN25" s="136" t="s">
        <v>92</v>
      </c>
      <c r="AO25" s="380">
        <v>0</v>
      </c>
      <c r="AP25" s="145">
        <v>0</v>
      </c>
      <c r="AQ25" s="137">
        <f>AP25-AB25</f>
        <v>0</v>
      </c>
      <c r="AR25" s="380">
        <v>0</v>
      </c>
      <c r="AS25" s="145">
        <v>0</v>
      </c>
      <c r="AT25" s="137">
        <f>AS25-AR25</f>
        <v>0</v>
      </c>
      <c r="AU25" s="380">
        <v>0</v>
      </c>
      <c r="AV25" s="136">
        <v>0</v>
      </c>
      <c r="AW25" s="137">
        <f>AV25-AU25</f>
        <v>0</v>
      </c>
      <c r="AX25" s="169">
        <f>AB25+AR25+AU25</f>
        <v>0</v>
      </c>
      <c r="AY25" s="137">
        <f>AP25+AS25+AV25</f>
        <v>0</v>
      </c>
      <c r="AZ25" s="137">
        <f>AY25-AX25</f>
        <v>0</v>
      </c>
      <c r="BA25" s="151"/>
      <c r="BB25" s="171" t="s">
        <v>92</v>
      </c>
      <c r="BC25" s="169">
        <f>K25+X25+AK25+AX25</f>
        <v>0</v>
      </c>
      <c r="BD25" s="137">
        <f t="shared" si="28"/>
        <v>0</v>
      </c>
      <c r="BE25" s="136"/>
      <c r="BF25" s="149"/>
    </row>
    <row r="26" spans="1:58" ht="15.75">
      <c r="A26" s="135" t="s">
        <v>13</v>
      </c>
      <c r="B26" s="138">
        <f aca="true" t="shared" si="38" ref="B26:M26">B21+B24+B25+B23+B22</f>
        <v>301.9</v>
      </c>
      <c r="C26" s="180">
        <f t="shared" si="38"/>
        <v>291.8999999999999</v>
      </c>
      <c r="D26" s="180">
        <f t="shared" si="38"/>
        <v>-11.100000000000025</v>
      </c>
      <c r="E26" s="179">
        <f t="shared" si="38"/>
        <v>321.8</v>
      </c>
      <c r="F26" s="180">
        <f>F21+F24+F25+F23+F22</f>
        <v>327.7</v>
      </c>
      <c r="G26" s="180">
        <f t="shared" si="38"/>
        <v>5.900000000000012</v>
      </c>
      <c r="H26" s="179">
        <f t="shared" si="38"/>
        <v>913.1</v>
      </c>
      <c r="I26" s="180">
        <f t="shared" si="38"/>
        <v>1075.8000000000002</v>
      </c>
      <c r="J26" s="180">
        <f t="shared" si="38"/>
        <v>162.70000000000002</v>
      </c>
      <c r="K26" s="179">
        <f t="shared" si="38"/>
        <v>1536.8</v>
      </c>
      <c r="L26" s="180">
        <f t="shared" si="38"/>
        <v>1695.4</v>
      </c>
      <c r="M26" s="180">
        <f t="shared" si="38"/>
        <v>157.5000000000001</v>
      </c>
      <c r="N26" s="135" t="s">
        <v>13</v>
      </c>
      <c r="O26" s="179">
        <f>O21</f>
        <v>1448.2</v>
      </c>
      <c r="P26" s="388">
        <f aca="true" t="shared" si="39" ref="P26:AZ26">P21+P24+P25+P23+P22</f>
        <v>1289.3999999999999</v>
      </c>
      <c r="Q26" s="388">
        <f t="shared" si="39"/>
        <v>-171.90000000000003</v>
      </c>
      <c r="R26" s="179">
        <f>R21</f>
        <v>326.8</v>
      </c>
      <c r="S26" s="388">
        <f t="shared" si="39"/>
        <v>317</v>
      </c>
      <c r="T26" s="388" t="e">
        <f t="shared" si="39"/>
        <v>#VALUE!</v>
      </c>
      <c r="U26" s="380">
        <f>U21</f>
        <v>289.5</v>
      </c>
      <c r="V26" s="388">
        <f t="shared" si="39"/>
        <v>313.3</v>
      </c>
      <c r="W26" s="388">
        <f t="shared" si="39"/>
        <v>25.000000000000014</v>
      </c>
      <c r="X26" s="380">
        <f t="shared" si="23"/>
        <v>2064.5</v>
      </c>
      <c r="Y26" s="179">
        <f t="shared" si="39"/>
        <v>1918.6000000000001</v>
      </c>
      <c r="Z26" s="179" t="e">
        <f t="shared" si="39"/>
        <v>#VALUE!</v>
      </c>
      <c r="AA26" s="135" t="s">
        <v>13</v>
      </c>
      <c r="AB26" s="380">
        <f>AB21</f>
        <v>567.4</v>
      </c>
      <c r="AC26" s="388">
        <f>AC21+AC24+AC25+AC23+AC22</f>
        <v>566.2</v>
      </c>
      <c r="AD26" s="388">
        <f t="shared" si="39"/>
        <v>-1.1999999999999993</v>
      </c>
      <c r="AE26" s="380">
        <f>AE21</f>
        <v>472.7</v>
      </c>
      <c r="AF26" s="388">
        <f>AF21+AF24+AF25+AF23+AF22</f>
        <v>628.7</v>
      </c>
      <c r="AG26" s="388">
        <f t="shared" si="39"/>
        <v>35.999999999999986</v>
      </c>
      <c r="AH26" s="135">
        <f>AH21</f>
        <v>1613.3000000000002</v>
      </c>
      <c r="AI26" s="388">
        <f>AI21</f>
        <v>1894.97</v>
      </c>
      <c r="AJ26" s="388">
        <f t="shared" si="39"/>
        <v>401.6699999999999</v>
      </c>
      <c r="AK26" s="179">
        <f t="shared" si="39"/>
        <v>2527</v>
      </c>
      <c r="AL26" s="179">
        <f t="shared" si="39"/>
        <v>3209.8699999999994</v>
      </c>
      <c r="AM26" s="179">
        <f t="shared" si="39"/>
        <v>436.4699999999998</v>
      </c>
      <c r="AN26" s="179" t="e">
        <f t="shared" si="39"/>
        <v>#VALUE!</v>
      </c>
      <c r="AO26" s="135">
        <f>AO21</f>
        <v>1422.1</v>
      </c>
      <c r="AP26" s="179">
        <f>AP21+AP24+AP25+AP23+AP22</f>
        <v>1644.1</v>
      </c>
      <c r="AQ26" s="179">
        <f t="shared" si="39"/>
        <v>221.99999999999991</v>
      </c>
      <c r="AR26" s="380">
        <v>0</v>
      </c>
      <c r="AS26" s="179">
        <f t="shared" si="39"/>
        <v>1879.7999999999997</v>
      </c>
      <c r="AT26" s="179">
        <f t="shared" si="39"/>
        <v>0</v>
      </c>
      <c r="AU26" s="380">
        <v>0</v>
      </c>
      <c r="AV26" s="179">
        <f t="shared" si="39"/>
        <v>723.1412399999999</v>
      </c>
      <c r="AW26" s="179">
        <f t="shared" si="39"/>
        <v>-302.45876000000004</v>
      </c>
      <c r="AX26" s="179">
        <f t="shared" si="39"/>
        <v>4209.499999999999</v>
      </c>
      <c r="AY26" s="179">
        <f t="shared" si="39"/>
        <v>4247.041240000001</v>
      </c>
      <c r="AZ26" s="179">
        <f t="shared" si="39"/>
        <v>37.5412399999999</v>
      </c>
      <c r="BA26" s="150"/>
      <c r="BB26" s="135" t="s">
        <v>13</v>
      </c>
      <c r="BC26" s="135">
        <f>BC21+BC22</f>
        <v>10581.1</v>
      </c>
      <c r="BD26" s="135">
        <f>L26+Y26+AL26+AY26</f>
        <v>11070.911240000001</v>
      </c>
      <c r="BE26" s="135">
        <f>BD26-BC26</f>
        <v>489.8112400000009</v>
      </c>
      <c r="BF26" s="146">
        <f>BD26/BC26*100</f>
        <v>104.62911455330732</v>
      </c>
    </row>
    <row r="27" spans="1:58" s="141" customFormat="1" ht="15.75">
      <c r="A27" s="151"/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1"/>
      <c r="BB27" s="139"/>
      <c r="BC27" s="139"/>
      <c r="BD27" s="139"/>
      <c r="BE27" s="139"/>
      <c r="BF27" s="139"/>
    </row>
    <row r="28" spans="14:55" ht="15.75">
      <c r="N28" s="152"/>
      <c r="O28" s="152"/>
      <c r="P28" s="152"/>
      <c r="BC28" s="139" t="s">
        <v>176</v>
      </c>
    </row>
    <row r="29" spans="14:58" ht="15.75">
      <c r="N29" s="153"/>
      <c r="O29" s="153"/>
      <c r="P29" s="153"/>
      <c r="BB29" s="141"/>
      <c r="BC29" s="141"/>
      <c r="BD29" s="141"/>
      <c r="BE29" s="141"/>
      <c r="BF29" s="141"/>
    </row>
    <row r="30" spans="14:16" ht="15.75">
      <c r="N30" s="153"/>
      <c r="O30" s="153"/>
      <c r="P30" s="153"/>
    </row>
    <row r="31" spans="14:16" ht="15.75">
      <c r="N31" s="153"/>
      <c r="O31" s="153"/>
      <c r="P31" s="153"/>
    </row>
    <row r="32" spans="14:16" ht="15.75">
      <c r="N32" s="153"/>
      <c r="O32" s="153"/>
      <c r="P32" s="153"/>
    </row>
    <row r="33" spans="14:16" ht="15.75">
      <c r="N33" s="153"/>
      <c r="O33" s="153"/>
      <c r="P33" s="153"/>
    </row>
    <row r="34" spans="14:16" ht="15.75">
      <c r="N34" s="153"/>
      <c r="O34" s="153"/>
      <c r="P34" s="153"/>
    </row>
    <row r="35" spans="14:16" ht="15.75">
      <c r="N35" s="153"/>
      <c r="O35" s="153"/>
      <c r="P35" s="153"/>
    </row>
    <row r="36" spans="14:16" ht="15.75">
      <c r="N36" s="153"/>
      <c r="O36" s="153"/>
      <c r="P36" s="153"/>
    </row>
    <row r="37" spans="14:16" ht="15.75">
      <c r="N37" s="153"/>
      <c r="O37" s="153"/>
      <c r="P37" s="153"/>
    </row>
    <row r="38" spans="14:16" ht="15.75">
      <c r="N38" s="151"/>
      <c r="O38" s="151"/>
      <c r="P38" s="151"/>
    </row>
    <row r="39" spans="14:16" ht="15.75">
      <c r="N39" s="150"/>
      <c r="O39" s="150"/>
      <c r="P39" s="150"/>
    </row>
    <row r="40" spans="14:16" ht="15.75">
      <c r="N40" s="150"/>
      <c r="O40" s="150"/>
      <c r="P40" s="150"/>
    </row>
    <row r="41" spans="14:16" ht="15.75">
      <c r="N41" s="150"/>
      <c r="O41" s="150"/>
      <c r="P41" s="150"/>
    </row>
    <row r="42" spans="14:16" ht="15.75">
      <c r="N42" s="150"/>
      <c r="O42" s="150"/>
      <c r="P42" s="150"/>
    </row>
    <row r="43" spans="14:16" ht="15.75">
      <c r="N43" s="150"/>
      <c r="O43" s="150"/>
      <c r="P43" s="150"/>
    </row>
    <row r="44" spans="14:58" s="141" customFormat="1" ht="15.75">
      <c r="N44" s="150"/>
      <c r="O44" s="150"/>
      <c r="P44" s="151"/>
      <c r="W44" s="139"/>
      <c r="X44" s="139"/>
      <c r="BB44" s="139"/>
      <c r="BC44" s="139"/>
      <c r="BD44" s="139"/>
      <c r="BE44" s="139"/>
      <c r="BF44" s="139"/>
    </row>
    <row r="45" spans="14:16" ht="15.75">
      <c r="N45" s="150"/>
      <c r="O45" s="150"/>
      <c r="P45" s="151"/>
    </row>
    <row r="46" spans="1:58" ht="15.75">
      <c r="A46" s="151"/>
      <c r="B46" s="150"/>
      <c r="C46" s="150"/>
      <c r="D46" s="150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1"/>
      <c r="BB46" s="141"/>
      <c r="BC46" s="141"/>
      <c r="BD46" s="141"/>
      <c r="BE46" s="141"/>
      <c r="BF46" s="141"/>
    </row>
    <row r="47" spans="14:16" ht="15.75">
      <c r="N47" s="517"/>
      <c r="O47" s="517"/>
      <c r="P47" s="517"/>
    </row>
    <row r="48" spans="14:16" ht="15.75">
      <c r="N48" s="151"/>
      <c r="O48" s="151"/>
      <c r="P48" s="151"/>
    </row>
    <row r="49" spans="14:16" ht="15.75">
      <c r="N49" s="150"/>
      <c r="O49" s="150"/>
      <c r="P49" s="150"/>
    </row>
    <row r="50" spans="14:16" ht="15.75">
      <c r="N50" s="150"/>
      <c r="O50" s="150"/>
      <c r="P50" s="150"/>
    </row>
    <row r="51" spans="14:16" ht="15.75">
      <c r="N51" s="150"/>
      <c r="O51" s="150"/>
      <c r="P51" s="150"/>
    </row>
    <row r="52" spans="14:16" ht="15.75">
      <c r="N52" s="150"/>
      <c r="O52" s="150"/>
      <c r="P52" s="150"/>
    </row>
    <row r="53" spans="14:16" ht="15.75">
      <c r="N53" s="150"/>
      <c r="O53" s="150"/>
      <c r="P53" s="150"/>
    </row>
    <row r="54" spans="14:16" ht="15.75">
      <c r="N54" s="150"/>
      <c r="O54" s="150"/>
      <c r="P54" s="150"/>
    </row>
    <row r="55" spans="14:16" ht="15.75">
      <c r="N55" s="150"/>
      <c r="O55" s="150"/>
      <c r="P55" s="150"/>
    </row>
    <row r="56" spans="14:16" ht="15.75">
      <c r="N56" s="150"/>
      <c r="O56" s="150"/>
      <c r="P56" s="150"/>
    </row>
    <row r="57" spans="14:16" ht="15.75">
      <c r="N57" s="150"/>
      <c r="O57" s="150"/>
      <c r="P57" s="150"/>
    </row>
    <row r="58" spans="14:16" ht="15.75">
      <c r="N58" s="151"/>
      <c r="O58" s="151"/>
      <c r="P58" s="151"/>
    </row>
    <row r="59" spans="14:16" ht="15.75">
      <c r="N59" s="150"/>
      <c r="O59" s="150"/>
      <c r="P59" s="150"/>
    </row>
    <row r="60" spans="14:16" ht="15.75">
      <c r="N60" s="150"/>
      <c r="O60" s="150"/>
      <c r="P60" s="150"/>
    </row>
    <row r="61" spans="14:16" ht="15.75">
      <c r="N61" s="150"/>
      <c r="O61" s="150"/>
      <c r="P61" s="150"/>
    </row>
    <row r="62" spans="14:16" ht="15.75">
      <c r="N62" s="150"/>
      <c r="O62" s="150"/>
      <c r="P62" s="150"/>
    </row>
    <row r="63" spans="14:16" ht="15.75">
      <c r="N63" s="150"/>
      <c r="O63" s="150"/>
      <c r="P63" s="150"/>
    </row>
    <row r="64" spans="14:58" s="141" customFormat="1" ht="15.75">
      <c r="N64" s="150"/>
      <c r="O64" s="150"/>
      <c r="P64" s="151"/>
      <c r="BB64" s="139"/>
      <c r="BC64" s="139"/>
      <c r="BD64" s="139"/>
      <c r="BE64" s="139"/>
      <c r="BF64" s="139"/>
    </row>
    <row r="65" spans="14:16" ht="15.75">
      <c r="N65" s="150"/>
      <c r="O65" s="150"/>
      <c r="P65" s="151"/>
    </row>
    <row r="66" spans="1:58" ht="15.75">
      <c r="A66" s="151"/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1"/>
      <c r="BB66" s="141"/>
      <c r="BC66" s="141"/>
      <c r="BD66" s="141"/>
      <c r="BE66" s="141"/>
      <c r="BF66" s="141"/>
    </row>
    <row r="68" spans="1:16" ht="15.75">
      <c r="A68" s="154"/>
      <c r="F68" s="154"/>
      <c r="P68" s="155"/>
    </row>
    <row r="69" spans="1:9" ht="15.75">
      <c r="A69" s="153"/>
      <c r="B69" s="153"/>
      <c r="C69" s="153"/>
      <c r="D69" s="153"/>
      <c r="E69" s="153"/>
      <c r="F69" s="153"/>
      <c r="G69" s="153"/>
      <c r="H69" s="153"/>
      <c r="I69" s="153"/>
    </row>
    <row r="70" spans="1:7" ht="15.75">
      <c r="A70" s="153"/>
      <c r="B70" s="153"/>
      <c r="C70" s="153"/>
      <c r="D70" s="153"/>
      <c r="E70" s="153"/>
      <c r="F70" s="153"/>
      <c r="G70" s="153"/>
    </row>
    <row r="71" spans="1:7" ht="15.75">
      <c r="A71" s="153"/>
      <c r="B71" s="153"/>
      <c r="C71" s="153"/>
      <c r="D71" s="153"/>
      <c r="E71" s="153"/>
      <c r="F71" s="153"/>
      <c r="G71" s="153"/>
    </row>
    <row r="72" spans="1:7" ht="15.75">
      <c r="A72" s="150"/>
      <c r="B72" s="150"/>
      <c r="C72" s="150"/>
      <c r="D72" s="150"/>
      <c r="E72" s="150"/>
      <c r="F72" s="150"/>
      <c r="G72" s="150"/>
    </row>
    <row r="73" spans="1:7" ht="15.75">
      <c r="A73" s="150"/>
      <c r="B73" s="150"/>
      <c r="C73" s="150"/>
      <c r="D73" s="150"/>
      <c r="E73" s="150"/>
      <c r="F73" s="150"/>
      <c r="G73" s="150"/>
    </row>
    <row r="74" spans="1:7" ht="15.75">
      <c r="A74" s="150"/>
      <c r="B74" s="151"/>
      <c r="C74" s="151"/>
      <c r="D74" s="151"/>
      <c r="E74" s="150"/>
      <c r="F74" s="150"/>
      <c r="G74" s="151"/>
    </row>
    <row r="75" spans="1:7" ht="15.75">
      <c r="A75" s="141"/>
      <c r="B75" s="141"/>
      <c r="C75" s="141"/>
      <c r="D75" s="141"/>
      <c r="E75" s="150"/>
      <c r="F75" s="150"/>
      <c r="G75" s="150"/>
    </row>
    <row r="76" spans="1:7" ht="15.75">
      <c r="A76" s="151"/>
      <c r="B76" s="150"/>
      <c r="C76" s="150"/>
      <c r="D76" s="150"/>
      <c r="E76" s="150"/>
      <c r="F76" s="151"/>
      <c r="G76" s="150"/>
    </row>
    <row r="77" spans="1:7" ht="15.75">
      <c r="A77" s="150"/>
      <c r="B77" s="150"/>
      <c r="C77" s="150"/>
      <c r="D77" s="150"/>
      <c r="E77" s="150"/>
      <c r="F77" s="150"/>
      <c r="G77" s="150"/>
    </row>
    <row r="78" spans="1:7" ht="15.75">
      <c r="A78" s="150"/>
      <c r="B78" s="150"/>
      <c r="C78" s="150"/>
      <c r="D78" s="150"/>
      <c r="E78" s="150"/>
      <c r="F78" s="150"/>
      <c r="G78" s="150"/>
    </row>
    <row r="79" spans="1:7" ht="15.75">
      <c r="A79" s="150"/>
      <c r="B79" s="150"/>
      <c r="C79" s="150"/>
      <c r="D79" s="150"/>
      <c r="E79" s="150"/>
      <c r="F79" s="150"/>
      <c r="G79" s="150"/>
    </row>
    <row r="80" spans="1:7" ht="15.75">
      <c r="A80" s="150"/>
      <c r="B80" s="150"/>
      <c r="C80" s="150"/>
      <c r="D80" s="150"/>
      <c r="E80" s="150"/>
      <c r="F80" s="150"/>
      <c r="G80" s="150"/>
    </row>
    <row r="81" spans="1:7" ht="15.75">
      <c r="A81" s="150"/>
      <c r="B81" s="150"/>
      <c r="C81" s="150"/>
      <c r="D81" s="150"/>
      <c r="E81" s="150"/>
      <c r="F81" s="150"/>
      <c r="G81" s="150"/>
    </row>
    <row r="82" spans="1:7" ht="15.75">
      <c r="A82" s="150"/>
      <c r="B82" s="150"/>
      <c r="C82" s="150"/>
      <c r="D82" s="150"/>
      <c r="E82" s="150"/>
      <c r="F82" s="150"/>
      <c r="G82" s="150"/>
    </row>
    <row r="83" spans="1:7" ht="15.75">
      <c r="A83" s="150"/>
      <c r="B83" s="150"/>
      <c r="C83" s="150"/>
      <c r="D83" s="150"/>
      <c r="E83" s="150"/>
      <c r="F83" s="150"/>
      <c r="G83" s="150"/>
    </row>
    <row r="84" spans="1:7" ht="15.75">
      <c r="A84" s="150"/>
      <c r="B84" s="150"/>
      <c r="C84" s="150"/>
      <c r="D84" s="150"/>
      <c r="E84" s="150"/>
      <c r="F84" s="150"/>
      <c r="G84" s="150"/>
    </row>
    <row r="85" spans="1:7" ht="15.75">
      <c r="A85" s="150"/>
      <c r="B85" s="151"/>
      <c r="C85" s="151"/>
      <c r="D85" s="151"/>
      <c r="E85" s="150"/>
      <c r="F85" s="150"/>
      <c r="G85" s="151"/>
    </row>
    <row r="86" spans="1:7" ht="15.75">
      <c r="A86" s="150"/>
      <c r="B86" s="150"/>
      <c r="C86" s="150"/>
      <c r="D86" s="150"/>
      <c r="E86" s="150"/>
      <c r="F86" s="150"/>
      <c r="G86" s="141"/>
    </row>
    <row r="87" spans="1:9" ht="15.75">
      <c r="A87" s="150"/>
      <c r="B87" s="150"/>
      <c r="C87" s="150"/>
      <c r="D87" s="150"/>
      <c r="E87" s="150"/>
      <c r="F87" s="150"/>
      <c r="G87" s="141"/>
      <c r="H87" s="141"/>
      <c r="I87" s="141"/>
    </row>
    <row r="88" spans="1:9" ht="15.75">
      <c r="A88" s="150"/>
      <c r="B88" s="150"/>
      <c r="C88" s="150"/>
      <c r="D88" s="150"/>
      <c r="E88" s="150"/>
      <c r="F88" s="150"/>
      <c r="G88" s="141"/>
      <c r="H88" s="141"/>
      <c r="I88" s="141"/>
    </row>
  </sheetData>
  <sheetProtection/>
  <mergeCells count="21">
    <mergeCell ref="N47:P47"/>
    <mergeCell ref="O3:Q3"/>
    <mergeCell ref="R3:T3"/>
    <mergeCell ref="U3:W3"/>
    <mergeCell ref="X3:Z3"/>
    <mergeCell ref="AK3:AM3"/>
    <mergeCell ref="AE3:AG3"/>
    <mergeCell ref="AX3:AZ3"/>
    <mergeCell ref="AA3:AA4"/>
    <mergeCell ref="AB3:AD3"/>
    <mergeCell ref="AO3:AQ3"/>
    <mergeCell ref="AR3:AT3"/>
    <mergeCell ref="AU3:AW3"/>
    <mergeCell ref="AH3:AJ3"/>
    <mergeCell ref="AN3:AN4"/>
    <mergeCell ref="A3:A4"/>
    <mergeCell ref="B3:D3"/>
    <mergeCell ref="E3:G3"/>
    <mergeCell ref="H3:J3"/>
    <mergeCell ref="K3:M3"/>
    <mergeCell ref="N3:N4"/>
  </mergeCells>
  <conditionalFormatting sqref="BF5:BF26">
    <cfRule type="cellIs" priority="6" dxfId="18" operator="lessThan" stopIfTrue="1">
      <formula>100</formula>
    </cfRule>
    <cfRule type="cellIs" priority="7" dxfId="20" operator="greaterThan" stopIfTrue="1">
      <formula>100</formula>
    </cfRule>
  </conditionalFormatting>
  <conditionalFormatting sqref="BF6">
    <cfRule type="cellIs" priority="1" dxfId="18" operator="lessThan" stopIfTrue="1">
      <formula>100</formula>
    </cfRule>
    <cfRule type="cellIs" priority="2" dxfId="20" operator="greaterThan" stopIfTrue="1">
      <formula>100</formula>
    </cfRule>
    <cfRule type="cellIs" priority="3" dxfId="20" operator="lessThan" stopIfTrue="1">
      <formula>100</formula>
    </cfRule>
    <cfRule type="cellIs" priority="4" dxfId="18" operator="greaterThan" stopIfTrue="1">
      <formula>100</formula>
    </cfRule>
  </conditionalFormatting>
  <printOptions/>
  <pageMargins left="0.3937007874015748" right="0.35433070866141736" top="0.5118110236220472" bottom="0.5118110236220472" header="0.2362204724409449" footer="0.5118110236220472"/>
  <pageSetup fitToHeight="1" fitToWidth="1" horizontalDpi="600" verticalDpi="600" orientation="landscape" paperSize="9" scale="20" r:id="rId1"/>
  <headerFooter alignWithMargins="0">
    <oddHeader>&amp;C&amp;"Arial Cyr,полужирный"&amp;12Анализ исполнения собственных доходов за 2014 год (Задание)</oddHeader>
    <oddFooter>&amp;R&amp;D</oddFooter>
  </headerFooter>
  <colBreaks count="1" manualBreakCount="1">
    <brk id="13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27"/>
  <sheetViews>
    <sheetView zoomScale="70" zoomScaleNormal="70" zoomScalePageLayoutView="0" workbookViewId="0" topLeftCell="A1">
      <selection activeCell="H11" sqref="H11"/>
    </sheetView>
  </sheetViews>
  <sheetFormatPr defaultColWidth="9.00390625" defaultRowHeight="12.75" outlineLevelCol="1"/>
  <cols>
    <col min="1" max="1" width="17.25390625" style="4" customWidth="1"/>
    <col min="2" max="2" width="17.75390625" style="43" customWidth="1"/>
    <col min="3" max="3" width="30.375" style="4" customWidth="1"/>
    <col min="4" max="4" width="5.375" style="0" customWidth="1"/>
    <col min="5" max="5" width="17.75390625" style="43" customWidth="1"/>
    <col min="6" max="6" width="15.625" style="43" customWidth="1"/>
    <col min="7" max="7" width="6.625" style="285" customWidth="1"/>
    <col min="8" max="9" width="15.625" style="43" customWidth="1"/>
    <col min="10" max="10" width="19.75390625" style="43" customWidth="1"/>
    <col min="11" max="11" width="18.25390625" style="43" customWidth="1"/>
    <col min="12" max="12" width="8.875" style="0" customWidth="1"/>
    <col min="13" max="13" width="17.25390625" style="4" hidden="1" customWidth="1" outlineLevel="1"/>
    <col min="14" max="15" width="16.875" style="4" hidden="1" customWidth="1" outlineLevel="1"/>
    <col min="16" max="16" width="23.00390625" style="4" hidden="1" customWidth="1" outlineLevel="1"/>
    <col min="17" max="19" width="17.875" style="4" hidden="1" customWidth="1" outlineLevel="1"/>
    <col min="20" max="20" width="17.875" style="4" customWidth="1" collapsed="1"/>
    <col min="21" max="16384" width="9.125" style="4" customWidth="1"/>
  </cols>
  <sheetData>
    <row r="1" ht="19.5" thickBot="1"/>
    <row r="2" spans="1:17" ht="42.75" customHeight="1" thickBot="1">
      <c r="A2" s="309" t="s">
        <v>166</v>
      </c>
      <c r="B2" s="309" t="s">
        <v>80</v>
      </c>
      <c r="C2" s="308"/>
      <c r="E2" s="327" t="s">
        <v>87</v>
      </c>
      <c r="F2" s="328" t="s">
        <v>83</v>
      </c>
      <c r="G2" s="280"/>
      <c r="H2" s="521" t="s">
        <v>167</v>
      </c>
      <c r="I2" s="522"/>
      <c r="J2" s="522"/>
      <c r="K2" s="523"/>
      <c r="M2" s="520" t="s">
        <v>67</v>
      </c>
      <c r="N2" s="520"/>
      <c r="O2" s="520"/>
      <c r="P2" s="520"/>
      <c r="Q2" s="54" t="s">
        <v>83</v>
      </c>
    </row>
    <row r="3" spans="1:18" ht="38.25" thickBot="1">
      <c r="A3" s="340"/>
      <c r="B3" s="340">
        <f>Отклонения!D29</f>
        <v>44907</v>
      </c>
      <c r="C3" s="341" t="str">
        <f>Отклонения!A28</f>
        <v>Вид налога</v>
      </c>
      <c r="E3" s="340">
        <f>Отклонения!D4</f>
        <v>44907</v>
      </c>
      <c r="F3" s="340" t="s">
        <v>98</v>
      </c>
      <c r="G3" s="307"/>
      <c r="H3" s="342" t="s">
        <v>70</v>
      </c>
      <c r="I3" s="343" t="s">
        <v>68</v>
      </c>
      <c r="J3" s="343" t="s">
        <v>69</v>
      </c>
      <c r="K3" s="344" t="s">
        <v>84</v>
      </c>
      <c r="M3" s="64" t="s">
        <v>68</v>
      </c>
      <c r="N3" s="64" t="s">
        <v>69</v>
      </c>
      <c r="O3" s="64" t="s">
        <v>84</v>
      </c>
      <c r="P3" s="69" t="s">
        <v>85</v>
      </c>
      <c r="Q3" s="69" t="s">
        <v>88</v>
      </c>
      <c r="R3" s="42"/>
    </row>
    <row r="4" spans="1:18" ht="27.75" customHeight="1">
      <c r="A4" s="311">
        <f>Отклонения!C30</f>
        <v>2747</v>
      </c>
      <c r="B4" s="311">
        <f>Отклонения!D30</f>
        <v>2764.7041799999997</v>
      </c>
      <c r="C4" s="310" t="str">
        <f>Отклонения!A30</f>
        <v>НДФЛ</v>
      </c>
      <c r="E4" s="293">
        <f>Отклонения!D5</f>
        <v>252.93418000000003</v>
      </c>
      <c r="F4" s="288">
        <v>20</v>
      </c>
      <c r="G4" s="281"/>
      <c r="H4" s="312">
        <f aca="true" t="shared" si="0" ref="H4:H22">E4+F4</f>
        <v>272.93418</v>
      </c>
      <c r="I4" s="196">
        <f>Отклонения!B5</f>
        <v>204.4</v>
      </c>
      <c r="J4" s="196">
        <f>Отклонения!C5</f>
        <v>320</v>
      </c>
      <c r="K4" s="313">
        <f aca="true" t="shared" si="1" ref="K4:K22">H4-J4</f>
        <v>-47.065819999999974</v>
      </c>
      <c r="M4" s="186">
        <f>МФ!BB5</f>
        <v>2190</v>
      </c>
      <c r="N4" s="186">
        <f>Задание!BC5</f>
        <v>2747</v>
      </c>
      <c r="O4" s="187">
        <f>P4-N4</f>
        <v>17.704179999999724</v>
      </c>
      <c r="P4" s="188">
        <f aca="true" t="shared" si="2" ref="P4:P12">B4+Q4</f>
        <v>2764.7041799999997</v>
      </c>
      <c r="Q4" s="188">
        <v>0</v>
      </c>
      <c r="R4" s="65">
        <v>600</v>
      </c>
    </row>
    <row r="5" spans="1:18" ht="18.75">
      <c r="A5" s="295" t="str">
        <f>Отклонения!C31</f>
        <v>-</v>
      </c>
      <c r="B5" s="295" t="str">
        <f>Отклонения!D31</f>
        <v>-</v>
      </c>
      <c r="C5" s="296" t="str">
        <f>Отклонения!A31</f>
        <v>Акцизы</v>
      </c>
      <c r="E5" s="291">
        <f>Отклонения!D6</f>
        <v>0</v>
      </c>
      <c r="F5" s="286">
        <v>194</v>
      </c>
      <c r="G5" s="281"/>
      <c r="H5" s="299">
        <f t="shared" si="0"/>
        <v>194</v>
      </c>
      <c r="I5" s="184">
        <f>Отклонения!B6</f>
        <v>0</v>
      </c>
      <c r="J5" s="184">
        <f>Отклонения!C6</f>
        <v>0</v>
      </c>
      <c r="K5" s="300">
        <f t="shared" si="1"/>
        <v>194</v>
      </c>
      <c r="M5" s="186">
        <f>МФ!BB6</f>
        <v>0</v>
      </c>
      <c r="N5" s="186" t="str">
        <f>Задание!BC6</f>
        <v>-</v>
      </c>
      <c r="O5" s="187" t="e">
        <f aca="true" t="shared" si="3" ref="O5:O22">P5-N5</f>
        <v>#VALUE!</v>
      </c>
      <c r="P5" s="188" t="e">
        <f t="shared" si="2"/>
        <v>#VALUE!</v>
      </c>
      <c r="Q5" s="188">
        <v>0</v>
      </c>
      <c r="R5" s="42">
        <v>8.1</v>
      </c>
    </row>
    <row r="6" spans="1:18" ht="18.75">
      <c r="A6" s="295">
        <f>Отклонения!C32</f>
        <v>1046.6</v>
      </c>
      <c r="B6" s="295">
        <f>Отклонения!D32</f>
        <v>1170.3</v>
      </c>
      <c r="C6" s="296" t="str">
        <f>Отклонения!A32</f>
        <v>Сельхоз.</v>
      </c>
      <c r="E6" s="291">
        <f>Отклонения!D7</f>
        <v>0</v>
      </c>
      <c r="F6" s="286">
        <v>0</v>
      </c>
      <c r="G6" s="281"/>
      <c r="H6" s="299">
        <f t="shared" si="0"/>
        <v>0</v>
      </c>
      <c r="I6" s="184">
        <f>Отклонения!B7</f>
        <v>0</v>
      </c>
      <c r="J6" s="184">
        <f>Отклонения!C7</f>
        <v>0</v>
      </c>
      <c r="K6" s="300">
        <f t="shared" si="1"/>
        <v>0</v>
      </c>
      <c r="M6" s="186">
        <f>МФ!BB7</f>
        <v>680</v>
      </c>
      <c r="N6" s="186">
        <f>Задание!BC7</f>
        <v>1046.6</v>
      </c>
      <c r="O6" s="187">
        <f t="shared" si="3"/>
        <v>154.20000000000005</v>
      </c>
      <c r="P6" s="188">
        <f t="shared" si="2"/>
        <v>1200.8</v>
      </c>
      <c r="Q6" s="188">
        <v>30.5</v>
      </c>
      <c r="R6" s="68">
        <v>130</v>
      </c>
    </row>
    <row r="7" spans="1:18" ht="18.75">
      <c r="A7" s="295">
        <f>Отклонения!C33</f>
        <v>0</v>
      </c>
      <c r="B7" s="295">
        <f>Отклонения!D33</f>
        <v>0</v>
      </c>
      <c r="C7" s="296" t="str">
        <f>Отклонения!A33</f>
        <v>Упрощенка</v>
      </c>
      <c r="E7" s="291">
        <f>Отклонения!D8</f>
        <v>0</v>
      </c>
      <c r="F7" s="286">
        <v>4</v>
      </c>
      <c r="G7" s="281"/>
      <c r="H7" s="299">
        <f t="shared" si="0"/>
        <v>4</v>
      </c>
      <c r="I7" s="184">
        <f>Отклонения!B8</f>
        <v>0</v>
      </c>
      <c r="J7" s="184">
        <f>Отклонения!C8</f>
        <v>0</v>
      </c>
      <c r="K7" s="300">
        <f t="shared" si="1"/>
        <v>4</v>
      </c>
      <c r="M7" s="186">
        <f>МФ!BB8</f>
        <v>0</v>
      </c>
      <c r="N7" s="186">
        <f>Задание!BC8</f>
        <v>0</v>
      </c>
      <c r="O7" s="187">
        <f t="shared" si="3"/>
        <v>50.5</v>
      </c>
      <c r="P7" s="188">
        <f t="shared" si="2"/>
        <v>50.5</v>
      </c>
      <c r="Q7" s="188">
        <v>50.5</v>
      </c>
      <c r="R7" s="67">
        <v>211</v>
      </c>
    </row>
    <row r="8" spans="1:18" ht="18.75" customHeight="1">
      <c r="A8" s="295">
        <f>Отклонения!C34</f>
        <v>655.1</v>
      </c>
      <c r="B8" s="295">
        <f>Отклонения!D34</f>
        <v>726.63136</v>
      </c>
      <c r="C8" s="296" t="str">
        <f>Отклонения!A34</f>
        <v>Имущество</v>
      </c>
      <c r="E8" s="291">
        <f>Отклонения!D9</f>
        <v>81.18236</v>
      </c>
      <c r="F8" s="286">
        <v>5</v>
      </c>
      <c r="G8" s="281"/>
      <c r="H8" s="299">
        <f t="shared" si="0"/>
        <v>86.18236</v>
      </c>
      <c r="I8" s="184">
        <f>Отклонения!B9</f>
        <v>117.6</v>
      </c>
      <c r="J8" s="184">
        <f>Отклонения!C9</f>
        <v>117.6</v>
      </c>
      <c r="K8" s="300">
        <f t="shared" si="1"/>
        <v>-31.41763999999999</v>
      </c>
      <c r="M8" s="186">
        <f>МФ!BB9</f>
        <v>628.4</v>
      </c>
      <c r="N8" s="186">
        <f>Задание!BC9</f>
        <v>655.1</v>
      </c>
      <c r="O8" s="187">
        <f t="shared" si="3"/>
        <v>2109.4051400000003</v>
      </c>
      <c r="P8" s="188">
        <f t="shared" si="2"/>
        <v>2764.50514</v>
      </c>
      <c r="Q8" s="188">
        <v>2037.8737800000001</v>
      </c>
      <c r="R8" s="42"/>
    </row>
    <row r="9" spans="1:18" ht="18.75" customHeight="1">
      <c r="A9" s="295">
        <f>Отклонения!C35</f>
        <v>5981.3</v>
      </c>
      <c r="B9" s="295">
        <f>Отклонения!D35</f>
        <v>6230.075699999999</v>
      </c>
      <c r="C9" s="296" t="str">
        <f>Отклонения!A35</f>
        <v>Земельный</v>
      </c>
      <c r="E9" s="291">
        <f>Отклонения!D10</f>
        <v>389.02469999999994</v>
      </c>
      <c r="F9" s="286">
        <v>10</v>
      </c>
      <c r="G9" s="281"/>
      <c r="H9" s="299">
        <f t="shared" si="0"/>
        <v>399.02469999999994</v>
      </c>
      <c r="I9" s="184">
        <f>Отклонения!B10</f>
        <v>588</v>
      </c>
      <c r="J9" s="184">
        <f>Отклонения!C10</f>
        <v>588</v>
      </c>
      <c r="K9" s="300">
        <f t="shared" si="1"/>
        <v>-188.97530000000006</v>
      </c>
      <c r="M9" s="186">
        <f>МФ!BB10</f>
        <v>3300</v>
      </c>
      <c r="N9" s="186">
        <f>Задание!BC10</f>
        <v>5981.3</v>
      </c>
      <c r="O9" s="187">
        <f t="shared" si="3"/>
        <v>601.725739999999</v>
      </c>
      <c r="P9" s="188">
        <f t="shared" si="2"/>
        <v>6583.025739999999</v>
      </c>
      <c r="Q9" s="188">
        <v>352.95004</v>
      </c>
      <c r="R9" s="42"/>
    </row>
    <row r="10" spans="1:18" ht="18.75">
      <c r="A10" s="295">
        <f>Отклонения!C38</f>
        <v>19.9</v>
      </c>
      <c r="B10" s="295">
        <f>Отклонения!D38</f>
        <v>10.399999999999999</v>
      </c>
      <c r="C10" s="296" t="str">
        <f>Отклонения!A38</f>
        <v>Госпошлина</v>
      </c>
      <c r="E10" s="291">
        <f>Отклонения!D13</f>
        <v>0</v>
      </c>
      <c r="F10" s="286">
        <v>4.4</v>
      </c>
      <c r="G10" s="281"/>
      <c r="H10" s="299">
        <f t="shared" si="0"/>
        <v>4.4</v>
      </c>
      <c r="I10" s="184">
        <f>Отклонения!B13</f>
        <v>0</v>
      </c>
      <c r="J10" s="184">
        <f>Отклонения!C13</f>
        <v>0</v>
      </c>
      <c r="K10" s="300">
        <f t="shared" si="1"/>
        <v>4.4</v>
      </c>
      <c r="M10" s="186">
        <f>МФ!BB13</f>
        <v>19.9</v>
      </c>
      <c r="N10" s="186">
        <f>Задание!BC13</f>
        <v>19.9</v>
      </c>
      <c r="O10" s="187">
        <f t="shared" si="3"/>
        <v>-9.5</v>
      </c>
      <c r="P10" s="188">
        <f t="shared" si="2"/>
        <v>10.399999999999999</v>
      </c>
      <c r="Q10" s="188">
        <v>0</v>
      </c>
      <c r="R10" s="42">
        <v>10</v>
      </c>
    </row>
    <row r="11" spans="1:18" ht="19.5" thickBot="1">
      <c r="A11" s="315">
        <f>Отклонения!C39</f>
        <v>0</v>
      </c>
      <c r="B11" s="315">
        <f>Отклонения!D39</f>
        <v>0</v>
      </c>
      <c r="C11" s="314" t="str">
        <f>Отклонения!A39</f>
        <v>НДФЛ за паи</v>
      </c>
      <c r="E11" s="316" t="e">
        <f>Отклонения!#REF!</f>
        <v>#REF!</v>
      </c>
      <c r="F11" s="317">
        <v>0</v>
      </c>
      <c r="G11" s="282"/>
      <c r="H11" s="321" t="e">
        <f t="shared" si="0"/>
        <v>#REF!</v>
      </c>
      <c r="I11" s="322"/>
      <c r="J11" s="322" t="e">
        <f>Отклонения!#REF!</f>
        <v>#REF!</v>
      </c>
      <c r="K11" s="323" t="e">
        <f t="shared" si="1"/>
        <v>#REF!</v>
      </c>
      <c r="M11" s="186"/>
      <c r="N11" s="186">
        <f>Задание!BC14</f>
        <v>0</v>
      </c>
      <c r="O11" s="187">
        <f t="shared" si="3"/>
        <v>10</v>
      </c>
      <c r="P11" s="188">
        <f t="shared" si="2"/>
        <v>10</v>
      </c>
      <c r="Q11" s="189">
        <v>10</v>
      </c>
      <c r="R11" s="42">
        <v>10</v>
      </c>
    </row>
    <row r="12" spans="1:18" ht="19.5" thickBot="1">
      <c r="A12" s="319">
        <f>Отклонения!C40</f>
        <v>10449.9</v>
      </c>
      <c r="B12" s="319">
        <f>Отклонения!D40</f>
        <v>10902.11124</v>
      </c>
      <c r="C12" s="318" t="str">
        <f>Отклонения!A40</f>
        <v>НАЛОГИ ИТОГО:</v>
      </c>
      <c r="E12" s="319">
        <f>Отклонения!D14</f>
        <v>723.1412399999999</v>
      </c>
      <c r="F12" s="320">
        <f>SUM(F4:F11)</f>
        <v>237.4</v>
      </c>
      <c r="G12" s="281"/>
      <c r="H12" s="324">
        <f t="shared" si="0"/>
        <v>960.5412399999999</v>
      </c>
      <c r="I12" s="325">
        <f>Отклонения!B14</f>
        <v>910</v>
      </c>
      <c r="J12" s="325">
        <f>Отклонения!C14</f>
        <v>1025.6</v>
      </c>
      <c r="K12" s="326">
        <f t="shared" si="1"/>
        <v>-65.05876</v>
      </c>
      <c r="M12" s="192">
        <f>МФ!BB14</f>
        <v>6818.3</v>
      </c>
      <c r="N12" s="192">
        <f>Задание!BC15</f>
        <v>10449.9</v>
      </c>
      <c r="O12" s="187">
        <f t="shared" si="3"/>
        <v>453.21124000000054</v>
      </c>
      <c r="P12" s="188">
        <f t="shared" si="2"/>
        <v>10903.11124</v>
      </c>
      <c r="Q12" s="188">
        <v>1</v>
      </c>
      <c r="R12" s="42">
        <v>11</v>
      </c>
    </row>
    <row r="13" spans="1:18" ht="18.75">
      <c r="A13" s="311">
        <f>Отклонения!C41</f>
        <v>125.6</v>
      </c>
      <c r="B13" s="311">
        <f>Отклонения!D41</f>
        <v>160.6</v>
      </c>
      <c r="C13" s="310" t="str">
        <f>Отклонения!A41</f>
        <v>Аренда (имущество)</v>
      </c>
      <c r="E13" s="293">
        <f>Отклонения!D15</f>
        <v>0</v>
      </c>
      <c r="F13" s="288">
        <v>5</v>
      </c>
      <c r="G13" s="281"/>
      <c r="H13" s="312">
        <f t="shared" si="0"/>
        <v>5</v>
      </c>
      <c r="I13" s="196">
        <f>Отклонения!B15</f>
        <v>0</v>
      </c>
      <c r="J13" s="196">
        <f>Отклонения!C15</f>
        <v>0</v>
      </c>
      <c r="K13" s="313">
        <f t="shared" si="1"/>
        <v>5</v>
      </c>
      <c r="M13" s="186">
        <f>МФ!BB15</f>
        <v>0</v>
      </c>
      <c r="N13" s="186">
        <f>Задание!BC16</f>
        <v>125.6</v>
      </c>
      <c r="O13" s="187" t="e">
        <f t="shared" si="3"/>
        <v>#VALUE!</v>
      </c>
      <c r="P13" s="193" t="e">
        <f>P4+P5+P6+P7+P10+P11+P12</f>
        <v>#VALUE!</v>
      </c>
      <c r="Q13" s="193">
        <f>Q4+Q6+Q7+Q10+Q11+Q12</f>
        <v>92</v>
      </c>
      <c r="R13" s="44">
        <f>R4+R6+R7+R10+R11+R12</f>
        <v>972</v>
      </c>
    </row>
    <row r="14" spans="1:18" ht="18.75">
      <c r="A14" s="295">
        <f>Отклонения!C42</f>
        <v>5.6</v>
      </c>
      <c r="B14" s="295">
        <f>Отклонения!D42</f>
        <v>8.2</v>
      </c>
      <c r="C14" s="296" t="str">
        <f>Отклонения!A42</f>
        <v>Штрафы</v>
      </c>
      <c r="E14" s="291">
        <f>Отклонения!D16</f>
        <v>0</v>
      </c>
      <c r="F14" s="286">
        <v>2</v>
      </c>
      <c r="G14" s="281"/>
      <c r="H14" s="299">
        <f t="shared" si="0"/>
        <v>2</v>
      </c>
      <c r="I14" s="184">
        <f>Отклонения!B16</f>
        <v>0</v>
      </c>
      <c r="J14" s="184">
        <f>Отклонения!C16</f>
        <v>0</v>
      </c>
      <c r="K14" s="300">
        <f t="shared" si="1"/>
        <v>2</v>
      </c>
      <c r="M14" s="186">
        <f>МФ!BB16</f>
        <v>5.6</v>
      </c>
      <c r="N14" s="186">
        <f>Задание!BC17</f>
        <v>5.6</v>
      </c>
      <c r="O14" s="187">
        <f t="shared" si="3"/>
        <v>2.5999999999999996</v>
      </c>
      <c r="P14" s="188">
        <f>B14+Q14</f>
        <v>8.2</v>
      </c>
      <c r="Q14" s="188">
        <v>0</v>
      </c>
      <c r="R14" s="42">
        <v>19</v>
      </c>
    </row>
    <row r="15" spans="1:18" ht="37.5">
      <c r="A15" s="295">
        <f>Отклонения!C43</f>
        <v>0</v>
      </c>
      <c r="B15" s="295">
        <f>Отклонения!D43</f>
        <v>0</v>
      </c>
      <c r="C15" s="329" t="str">
        <f>Отклонения!A43</f>
        <v>Прочие неналоговые доходы </v>
      </c>
      <c r="E15" s="291">
        <f>Отклонения!D17</f>
        <v>0</v>
      </c>
      <c r="F15" s="286">
        <v>0</v>
      </c>
      <c r="G15" s="281"/>
      <c r="H15" s="299">
        <f t="shared" si="0"/>
        <v>0</v>
      </c>
      <c r="I15" s="184">
        <f>Отклонения!B17</f>
        <v>0</v>
      </c>
      <c r="J15" s="184">
        <f>Отклонения!C17</f>
        <v>0</v>
      </c>
      <c r="K15" s="300">
        <f t="shared" si="1"/>
        <v>0</v>
      </c>
      <c r="M15" s="186">
        <f>МФ!BB17</f>
        <v>0</v>
      </c>
      <c r="N15" s="186">
        <f>Задание!BC18</f>
        <v>0</v>
      </c>
      <c r="O15" s="187">
        <f t="shared" si="3"/>
        <v>0</v>
      </c>
      <c r="P15" s="188">
        <f>B15+Q15</f>
        <v>0</v>
      </c>
      <c r="Q15" s="188">
        <v>0</v>
      </c>
      <c r="R15" s="42"/>
    </row>
    <row r="16" spans="1:18" ht="18.75">
      <c r="A16" s="292">
        <f>Отклонения!C45</f>
        <v>131.2</v>
      </c>
      <c r="B16" s="292">
        <f>Отклонения!D45</f>
        <v>168.79999999999998</v>
      </c>
      <c r="C16" s="297" t="str">
        <f>Отклонения!A45</f>
        <v>НЕНАЛОГИ ИТОГО:</v>
      </c>
      <c r="E16" s="292">
        <f>Отклонения!D19</f>
        <v>0</v>
      </c>
      <c r="F16" s="287">
        <f>SUM(F13:F15)</f>
        <v>7</v>
      </c>
      <c r="G16" s="281"/>
      <c r="H16" s="301">
        <f t="shared" si="0"/>
        <v>7</v>
      </c>
      <c r="I16" s="190">
        <f>Отклонения!B19</f>
        <v>0</v>
      </c>
      <c r="J16" s="190">
        <f>Отклонения!C19</f>
        <v>0</v>
      </c>
      <c r="K16" s="302">
        <f t="shared" si="1"/>
        <v>7</v>
      </c>
      <c r="M16" s="192">
        <f>МФ!BB19</f>
        <v>5.6</v>
      </c>
      <c r="N16" s="192">
        <f>Задание!BC20</f>
        <v>131.2</v>
      </c>
      <c r="O16" s="187">
        <f t="shared" si="3"/>
        <v>37.599999999999994</v>
      </c>
      <c r="P16" s="188">
        <f>B16+Q16</f>
        <v>168.79999999999998</v>
      </c>
      <c r="Q16" s="188">
        <v>0</v>
      </c>
      <c r="R16" s="42">
        <v>10</v>
      </c>
    </row>
    <row r="17" spans="1:18" ht="18.75">
      <c r="A17" s="292">
        <f>Отклонения!C46</f>
        <v>10581.1</v>
      </c>
      <c r="B17" s="292">
        <f>Отклонения!D46</f>
        <v>11070.91124</v>
      </c>
      <c r="C17" s="297" t="str">
        <f>Отклонения!A46</f>
        <v>ВСЕГО ДОХОДОВ:</v>
      </c>
      <c r="E17" s="292">
        <f>Отклонения!D20</f>
        <v>723.1412399999999</v>
      </c>
      <c r="F17" s="287">
        <f>F12+F16</f>
        <v>244.4</v>
      </c>
      <c r="G17" s="281"/>
      <c r="H17" s="330">
        <f t="shared" si="0"/>
        <v>967.5412399999999</v>
      </c>
      <c r="I17" s="190">
        <f>Отклонения!B20</f>
        <v>910</v>
      </c>
      <c r="J17" s="190">
        <f>Отклонения!C20</f>
        <v>1025.6</v>
      </c>
      <c r="K17" s="302">
        <f t="shared" si="1"/>
        <v>-58.05876000000001</v>
      </c>
      <c r="M17" s="192">
        <f>МФ!BB20</f>
        <v>6823.9</v>
      </c>
      <c r="N17" s="192">
        <f>Задание!BC21</f>
        <v>10581.1</v>
      </c>
      <c r="O17" s="187">
        <f t="shared" si="3"/>
        <v>489.8112399999991</v>
      </c>
      <c r="P17" s="188">
        <f>B17+Q17</f>
        <v>11070.91124</v>
      </c>
      <c r="Q17" s="188">
        <v>0</v>
      </c>
      <c r="R17" s="42">
        <v>2.6</v>
      </c>
    </row>
    <row r="18" spans="1:18" ht="18.75">
      <c r="A18" s="295">
        <f>Отклонения!C47</f>
        <v>0</v>
      </c>
      <c r="B18" s="295">
        <f>Отклонения!D47</f>
        <v>34.1</v>
      </c>
      <c r="C18" s="296" t="str">
        <f>Отклонения!A47</f>
        <v>Платные</v>
      </c>
      <c r="E18" s="291">
        <f>Отклонения!D21</f>
        <v>0</v>
      </c>
      <c r="F18" s="286">
        <v>4.1</v>
      </c>
      <c r="G18" s="281"/>
      <c r="H18" s="185">
        <f t="shared" si="0"/>
        <v>4.1</v>
      </c>
      <c r="I18" s="303"/>
      <c r="J18" s="184">
        <f>Отклонения!C21</f>
        <v>0</v>
      </c>
      <c r="K18" s="300">
        <f t="shared" si="1"/>
        <v>4.1</v>
      </c>
      <c r="M18" s="194"/>
      <c r="N18" s="186">
        <f>Задание!BC22</f>
        <v>0</v>
      </c>
      <c r="O18" s="195">
        <f t="shared" si="3"/>
        <v>0</v>
      </c>
      <c r="P18" s="188"/>
      <c r="Q18" s="188"/>
      <c r="R18" s="42"/>
    </row>
    <row r="19" spans="1:18" ht="18.75">
      <c r="A19" s="295">
        <f>Отклонения!C48</f>
        <v>0</v>
      </c>
      <c r="B19" s="295">
        <f>Отклонения!D48</f>
        <v>0</v>
      </c>
      <c r="C19" s="296" t="str">
        <f>Отклонения!A48</f>
        <v>РВ недоимка</v>
      </c>
      <c r="E19" s="293">
        <f>Отклонения!D22</f>
        <v>0</v>
      </c>
      <c r="F19" s="288">
        <v>10</v>
      </c>
      <c r="G19" s="281"/>
      <c r="H19" s="185">
        <f t="shared" si="0"/>
        <v>10</v>
      </c>
      <c r="I19" s="303"/>
      <c r="J19" s="196">
        <f>Отклонения!C22</f>
        <v>0</v>
      </c>
      <c r="K19" s="300">
        <f t="shared" si="1"/>
        <v>10</v>
      </c>
      <c r="M19" s="197"/>
      <c r="N19" s="186">
        <f>Задание!BC23</f>
        <v>97.5</v>
      </c>
      <c r="O19" s="187" t="e">
        <f t="shared" si="3"/>
        <v>#REF!</v>
      </c>
      <c r="P19" s="193" t="e">
        <f>B19+Q19</f>
        <v>#REF!</v>
      </c>
      <c r="Q19" s="193" t="e">
        <f>#REF!+Q14+Q15+Q16+Q17+Q18</f>
        <v>#REF!</v>
      </c>
      <c r="R19" s="183" t="e">
        <f>#REF!+R14+R15+R16+R17+R18</f>
        <v>#REF!</v>
      </c>
    </row>
    <row r="20" spans="1:19" ht="18.75">
      <c r="A20" s="295">
        <f>Отклонения!C49</f>
        <v>0</v>
      </c>
      <c r="B20" s="295">
        <f>Отклонения!D49</f>
        <v>0</v>
      </c>
      <c r="C20" s="296" t="str">
        <f>Отклонения!A49</f>
        <v>Доходы от НКО</v>
      </c>
      <c r="E20" s="291">
        <f>Отклонения!D23</f>
        <v>0</v>
      </c>
      <c r="F20" s="286">
        <v>0</v>
      </c>
      <c r="G20" s="281"/>
      <c r="H20" s="185">
        <f t="shared" si="0"/>
        <v>0</v>
      </c>
      <c r="I20" s="303"/>
      <c r="J20" s="184">
        <f>Отклонения!C23</f>
        <v>0</v>
      </c>
      <c r="K20" s="300">
        <f t="shared" si="1"/>
        <v>0</v>
      </c>
      <c r="M20" s="197" t="s">
        <v>86</v>
      </c>
      <c r="N20" s="186">
        <f>Задание!BC24</f>
        <v>0</v>
      </c>
      <c r="O20" s="187" t="e">
        <f t="shared" si="3"/>
        <v>#REF!</v>
      </c>
      <c r="P20" s="193" t="e">
        <f>B20+Q20</f>
        <v>#REF!</v>
      </c>
      <c r="Q20" s="193" t="e">
        <f>Q13+Q19</f>
        <v>#REF!</v>
      </c>
      <c r="R20" s="183" t="e">
        <f>R13+R19</f>
        <v>#REF!</v>
      </c>
      <c r="S20" s="66">
        <v>10781.22257</v>
      </c>
    </row>
    <row r="21" spans="1:17" ht="18.75">
      <c r="A21" s="295">
        <f>Отклонения!C50</f>
        <v>0</v>
      </c>
      <c r="B21" s="295">
        <f>Отклонения!D50</f>
        <v>0</v>
      </c>
      <c r="C21" s="296" t="str">
        <f>Отклонения!A50</f>
        <v>Межевание зем.участков</v>
      </c>
      <c r="E21" s="291">
        <f>Отклонения!D24</f>
        <v>0</v>
      </c>
      <c r="F21" s="289">
        <v>0</v>
      </c>
      <c r="G21" s="283"/>
      <c r="H21" s="185">
        <f t="shared" si="0"/>
        <v>0</v>
      </c>
      <c r="I21" s="303"/>
      <c r="J21" s="184">
        <f>Отклонения!C24</f>
        <v>0</v>
      </c>
      <c r="K21" s="300">
        <f t="shared" si="1"/>
        <v>0</v>
      </c>
      <c r="M21" s="197"/>
      <c r="N21" s="186">
        <f>Задание!BC25</f>
        <v>0</v>
      </c>
      <c r="O21" s="187">
        <f t="shared" si="3"/>
        <v>0</v>
      </c>
      <c r="P21" s="198"/>
      <c r="Q21" s="198"/>
    </row>
    <row r="22" spans="1:17" ht="19.5" thickBot="1">
      <c r="A22" s="294">
        <f>Отклонения!C51</f>
        <v>10581.1</v>
      </c>
      <c r="B22" s="294">
        <f>Отклонения!D51</f>
        <v>11105.01124</v>
      </c>
      <c r="C22" s="298" t="str">
        <f>Отклонения!A51</f>
        <v>ВСЕГО :</v>
      </c>
      <c r="E22" s="294">
        <f>Отклонения!D25</f>
        <v>291.8999999999999</v>
      </c>
      <c r="F22" s="290">
        <f>F17+F18+F19+F20+F21</f>
        <v>258.5</v>
      </c>
      <c r="G22" s="283"/>
      <c r="H22" s="191">
        <f t="shared" si="0"/>
        <v>550.3999999999999</v>
      </c>
      <c r="I22" s="304"/>
      <c r="J22" s="305">
        <f>Отклонения!C25</f>
        <v>301.9</v>
      </c>
      <c r="K22" s="306">
        <f t="shared" si="1"/>
        <v>248.4999999999999</v>
      </c>
      <c r="M22" s="197"/>
      <c r="N22" s="192">
        <f>Задание!BC26</f>
        <v>10581.1</v>
      </c>
      <c r="O22" s="187">
        <f t="shared" si="3"/>
        <v>-10581.1</v>
      </c>
      <c r="P22" s="198"/>
      <c r="Q22" s="198"/>
    </row>
    <row r="23" spans="6:7" ht="18.75">
      <c r="F23" s="4"/>
      <c r="G23" s="284"/>
    </row>
    <row r="24" spans="6:7" ht="18.75">
      <c r="F24" s="4"/>
      <c r="G24" s="284"/>
    </row>
    <row r="25" spans="6:7" ht="18.75">
      <c r="F25" s="4"/>
      <c r="G25" s="284"/>
    </row>
    <row r="26" spans="6:7" ht="18.75">
      <c r="F26" s="4"/>
      <c r="G26" s="284"/>
    </row>
    <row r="27" spans="6:7" ht="18.75">
      <c r="F27" s="4"/>
      <c r="G27" s="284"/>
    </row>
  </sheetData>
  <sheetProtection/>
  <mergeCells count="2">
    <mergeCell ref="M2:P2"/>
    <mergeCell ref="H2:K2"/>
  </mergeCells>
  <conditionalFormatting sqref="O4:O22">
    <cfRule type="cellIs" priority="2" dxfId="21" operator="lessThan" stopIfTrue="1">
      <formula>0</formula>
    </cfRule>
  </conditionalFormatting>
  <conditionalFormatting sqref="K4:K22">
    <cfRule type="cellIs" priority="1" dxfId="0" operator="lessThan" stopIfTrue="1">
      <formula>0</formula>
    </cfRule>
  </conditionalFormatting>
  <printOptions/>
  <pageMargins left="0.3937007874015748" right="0.7086614173228347" top="1.0236220472440944" bottom="0.7480314960629921" header="0.6692913385826772" footer="0.31496062992125984"/>
  <pageSetup fitToHeight="1" fitToWidth="1" horizontalDpi="600" verticalDpi="600" orientation="landscape" paperSize="9" scale="78" r:id="rId1"/>
  <headerFooter>
    <oddHeader>&amp;C&amp;"Times New Roman,полужирный"&amp;14Ожидаемое поступление доходов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ЖКХ</cp:lastModifiedBy>
  <cp:lastPrinted>2022-12-12T11:29:36Z</cp:lastPrinted>
  <dcterms:created xsi:type="dcterms:W3CDTF">2007-02-09T07:04:23Z</dcterms:created>
  <dcterms:modified xsi:type="dcterms:W3CDTF">2022-12-12T11:32:01Z</dcterms:modified>
  <cp:category/>
  <cp:version/>
  <cp:contentType/>
  <cp:contentStatus/>
</cp:coreProperties>
</file>